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ccounting\Annual Co Fin Stmt\Annual Co Stmt\"/>
    </mc:Choice>
  </mc:AlternateContent>
  <xr:revisionPtr revIDLastSave="0" documentId="13_ncr:1_{4862FC31-8C7E-4AB1-94AF-1593FF5508E4}" xr6:coauthVersionLast="47" xr6:coauthVersionMax="47" xr10:uidLastSave="{00000000-0000-0000-0000-000000000000}"/>
  <bookViews>
    <workbookView xWindow="49170" yWindow="-3105" windowWidth="29040" windowHeight="15720" xr2:uid="{00000000-000D-0000-FFFF-FFFF00000000}"/>
  </bookViews>
  <sheets>
    <sheet name="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J15" i="1"/>
  <c r="F13" i="1" l="1"/>
  <c r="G9" i="1"/>
  <c r="H9" i="1"/>
  <c r="J14" i="1"/>
  <c r="L14" i="1"/>
  <c r="H20" i="1"/>
  <c r="F9" i="1"/>
  <c r="D14" i="1"/>
  <c r="D9" i="1"/>
  <c r="E12" i="1"/>
  <c r="E9" i="1"/>
  <c r="E40" i="1"/>
  <c r="E39" i="1"/>
  <c r="E38" i="1"/>
  <c r="E37" i="1"/>
  <c r="E29" i="1"/>
  <c r="E31" i="1" s="1"/>
  <c r="M32" i="1" l="1"/>
  <c r="E42" i="1" l="1"/>
  <c r="F22" i="1" l="1"/>
  <c r="M42" i="1" l="1"/>
  <c r="L22" i="1"/>
  <c r="K22" i="1"/>
  <c r="J22" i="1"/>
  <c r="I22" i="1"/>
  <c r="H22" i="1"/>
  <c r="L17" i="1"/>
  <c r="K17" i="1"/>
  <c r="J17" i="1"/>
  <c r="I17" i="1"/>
  <c r="H17" i="1"/>
  <c r="G22" i="1"/>
  <c r="G17" i="1"/>
  <c r="F17" i="1" l="1"/>
  <c r="E22" i="1"/>
  <c r="E17" i="1"/>
  <c r="D22" i="1"/>
  <c r="D17" i="1"/>
  <c r="J42" i="1" l="1"/>
  <c r="M21" i="1" l="1"/>
  <c r="M20" i="1"/>
  <c r="M16" i="1"/>
  <c r="M15" i="1"/>
  <c r="M13" i="1"/>
  <c r="M12" i="1"/>
  <c r="M11" i="1"/>
  <c r="M10" i="1"/>
  <c r="M9" i="1"/>
  <c r="M6" i="1"/>
  <c r="M22" i="1" l="1"/>
  <c r="D24" i="1"/>
  <c r="F24" i="1"/>
  <c r="H24" i="1"/>
  <c r="J24" i="1"/>
  <c r="E24" i="1"/>
  <c r="G24" i="1"/>
  <c r="I24" i="1"/>
  <c r="K24" i="1"/>
  <c r="L24" i="1"/>
  <c r="M14" i="1"/>
  <c r="M17" i="1" s="1"/>
  <c r="M24" i="1" l="1"/>
</calcChain>
</file>

<file path=xl/sharedStrings.xml><?xml version="1.0" encoding="utf-8"?>
<sst xmlns="http://schemas.openxmlformats.org/spreadsheetml/2006/main" count="76" uniqueCount="62">
  <si>
    <t>EUREKA FIRE PROTECTION DISTRICT</t>
  </si>
  <si>
    <t>Annual Report of Financial Transactions</t>
  </si>
  <si>
    <t xml:space="preserve">A.  BEGINNING BALANCES * </t>
  </si>
  <si>
    <t>General</t>
  </si>
  <si>
    <t>Ambulance</t>
  </si>
  <si>
    <t>Pension</t>
  </si>
  <si>
    <t>Dispatch</t>
  </si>
  <si>
    <t>Bond Retire.</t>
  </si>
  <si>
    <t>Bond 08</t>
  </si>
  <si>
    <t>Medical</t>
  </si>
  <si>
    <t>Capital</t>
  </si>
  <si>
    <t>Explorers</t>
  </si>
  <si>
    <t>TOTALS</t>
  </si>
  <si>
    <t>B.  SUMMARY OF RECEIPTS</t>
  </si>
  <si>
    <t xml:space="preserve">Tax Revenues  </t>
  </si>
  <si>
    <t xml:space="preserve">Permits/Fees  </t>
  </si>
  <si>
    <t xml:space="preserve">Contractual Agreements  </t>
  </si>
  <si>
    <t xml:space="preserve">Amb Service Charges  </t>
  </si>
  <si>
    <t xml:space="preserve">Int &amp; Investment Income  </t>
  </si>
  <si>
    <t xml:space="preserve">Miscellaneous  </t>
  </si>
  <si>
    <t xml:space="preserve">Funds from Sale of Bonds  </t>
  </si>
  <si>
    <t xml:space="preserve">  SUBTOTAL  </t>
  </si>
  <si>
    <t>C.  SUMMARY OF DISBURSEMENTS</t>
  </si>
  <si>
    <t xml:space="preserve">General Disbursements </t>
  </si>
  <si>
    <t xml:space="preserve">SUBTOTAL </t>
  </si>
  <si>
    <t>D.  ENDING BALANCES *</t>
  </si>
  <si>
    <t>* Includes all cash or deposits in control of collector, all certificates, notes, and other nonreserved investments.</t>
  </si>
  <si>
    <t>E.  SUMMARY OF ENDING BALANCES BY DEPOSITORY  (All Funds)</t>
  </si>
  <si>
    <t>F.  STATEMENT OF INDEBTEDNESS</t>
  </si>
  <si>
    <t>Change in Petty Cash</t>
  </si>
  <si>
    <t>1)</t>
  </si>
  <si>
    <t>Bonded Indebtedness (General Obligation Bonds)</t>
  </si>
  <si>
    <t>Outstanding Beginning of Period</t>
  </si>
  <si>
    <t>Cash Accounts</t>
  </si>
  <si>
    <t>issued</t>
  </si>
  <si>
    <t>Retired</t>
  </si>
  <si>
    <t>escrow</t>
  </si>
  <si>
    <t>2)</t>
  </si>
  <si>
    <t>Outstanding End of Period</t>
  </si>
  <si>
    <t>Short-term</t>
  </si>
  <si>
    <t>None</t>
  </si>
  <si>
    <t xml:space="preserve">G.  STATEMENT of ASSESSED VALUATION and TAX RATES  </t>
  </si>
  <si>
    <t>2)  Tax Rates</t>
  </si>
  <si>
    <t>3)  Tax Rates</t>
  </si>
  <si>
    <t>1)  Assessed Valuation</t>
  </si>
  <si>
    <t>Real Estate</t>
  </si>
  <si>
    <t>Personal Property</t>
  </si>
  <si>
    <t>State Assessed RR &amp; Utility</t>
  </si>
  <si>
    <t>Central Dispatch</t>
  </si>
  <si>
    <t>Manufacturer's Equipment</t>
  </si>
  <si>
    <t>Bond Retirement</t>
  </si>
  <si>
    <t>TOTAL</t>
  </si>
  <si>
    <t>Total</t>
  </si>
  <si>
    <t xml:space="preserve"> </t>
  </si>
  <si>
    <t>*this is the number given to wildwood when they ask Go Debt</t>
  </si>
  <si>
    <t>*defeasance amount</t>
  </si>
  <si>
    <t>*Come from front page of budget</t>
  </si>
  <si>
    <t>FMB Bank</t>
  </si>
  <si>
    <t>Transfer to</t>
  </si>
  <si>
    <t>Transfer from</t>
  </si>
  <si>
    <t>6002 Bond Prinicpal Payment</t>
  </si>
  <si>
    <t>January 1 through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</si>
</sst>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,##0.000"/>
    <numFmt numFmtId="166" formatCode="0.0000"/>
    <numFmt numFmtId="167" formatCode="#,##0.0000"/>
    <numFmt numFmtId="168" formatCode="0.000"/>
  </numFmts>
  <fonts count="16" x14ac:knownFonts="1">
    <font>
      <sz val="9"/>
      <name val="Arial"/>
    </font>
    <font>
      <sz val="9"/>
      <name val="Arial"/>
      <family val="2"/>
    </font>
    <font>
      <b/>
      <sz val="9"/>
      <color indexed="16"/>
      <name val="Times New Roman"/>
      <family val="1"/>
    </font>
    <font>
      <b/>
      <sz val="10"/>
      <color indexed="16"/>
      <name val="Times New Roman"/>
      <family val="1"/>
    </font>
    <font>
      <sz val="9"/>
      <name val="Times New Roman"/>
      <family val="1"/>
    </font>
    <font>
      <b/>
      <i/>
      <sz val="9"/>
      <color indexed="18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6" fillId="0" borderId="0" xfId="0" applyFont="1"/>
    <xf numFmtId="164" fontId="4" fillId="0" borderId="0" xfId="0" applyNumberFormat="1" applyFont="1" applyAlignment="1">
      <alignment horizontal="centerContinuous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1" xfId="1" applyFont="1" applyFill="1" applyBorder="1" applyAlignment="1" applyProtection="1">
      <alignment vertical="center"/>
      <protection locked="0"/>
    </xf>
    <xf numFmtId="43" fontId="11" fillId="0" borderId="1" xfId="1" applyFont="1" applyFill="1" applyBorder="1" applyAlignment="1" applyProtection="1">
      <alignment vertical="center"/>
      <protection locked="0"/>
    </xf>
    <xf numFmtId="43" fontId="11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43" fontId="11" fillId="0" borderId="0" xfId="1" applyFont="1" applyBorder="1" applyProtection="1"/>
    <xf numFmtId="0" fontId="12" fillId="0" borderId="0" xfId="0" applyFont="1"/>
    <xf numFmtId="0" fontId="10" fillId="0" borderId="2" xfId="0" applyFont="1" applyBorder="1"/>
    <xf numFmtId="0" fontId="4" fillId="0" borderId="3" xfId="0" applyFont="1" applyBorder="1" applyAlignment="1">
      <alignment horizontal="right"/>
    </xf>
    <xf numFmtId="0" fontId="11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11" fillId="0" borderId="1" xfId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13" fillId="0" borderId="0" xfId="0" applyFont="1"/>
    <xf numFmtId="0" fontId="4" fillId="0" borderId="0" xfId="0" applyFont="1" applyAlignment="1">
      <alignment horizontal="right"/>
    </xf>
    <xf numFmtId="0" fontId="14" fillId="0" borderId="0" xfId="0" applyFont="1" applyAlignment="1" applyProtection="1">
      <alignment horizontal="right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165" fontId="7" fillId="0" borderId="0" xfId="0" applyNumberFormat="1" applyFont="1" applyProtection="1">
      <protection locked="0"/>
    </xf>
    <xf numFmtId="43" fontId="4" fillId="0" borderId="0" xfId="1" applyFont="1"/>
    <xf numFmtId="165" fontId="6" fillId="0" borderId="0" xfId="0" applyNumberFormat="1" applyFont="1"/>
    <xf numFmtId="43" fontId="6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43" fontId="9" fillId="0" borderId="0" xfId="1" applyFont="1"/>
    <xf numFmtId="43" fontId="11" fillId="0" borderId="0" xfId="1" applyFont="1" applyAlignment="1">
      <alignment vertical="top"/>
    </xf>
    <xf numFmtId="43" fontId="13" fillId="0" borderId="0" xfId="1" applyFont="1"/>
    <xf numFmtId="43" fontId="11" fillId="0" borderId="1" xfId="1" applyFont="1" applyFill="1" applyBorder="1"/>
    <xf numFmtId="43" fontId="11" fillId="0" borderId="1" xfId="1" applyFont="1" applyFill="1" applyBorder="1" applyAlignment="1" applyProtection="1">
      <alignment vertical="center"/>
    </xf>
    <xf numFmtId="43" fontId="4" fillId="0" borderId="1" xfId="1" applyFont="1" applyFill="1" applyBorder="1" applyAlignment="1" applyProtection="1">
      <alignment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168" fontId="11" fillId="0" borderId="0" xfId="0" applyNumberFormat="1" applyFont="1"/>
    <xf numFmtId="0" fontId="7" fillId="0" borderId="0" xfId="0" applyFont="1" applyAlignment="1">
      <alignment horizontal="centerContinuous"/>
    </xf>
    <xf numFmtId="39" fontId="4" fillId="0" borderId="0" xfId="1" applyNumberFormat="1" applyFont="1" applyFill="1" applyProtection="1">
      <protection locked="0"/>
    </xf>
    <xf numFmtId="44" fontId="12" fillId="0" borderId="0" xfId="0" applyNumberFormat="1" applyFont="1"/>
    <xf numFmtId="44" fontId="4" fillId="0" borderId="0" xfId="2" applyFont="1"/>
    <xf numFmtId="43" fontId="4" fillId="0" borderId="0" xfId="1" applyFont="1" applyFill="1" applyProtection="1">
      <protection locked="0"/>
    </xf>
    <xf numFmtId="44" fontId="11" fillId="0" borderId="0" xfId="2" applyFont="1" applyFill="1" applyProtection="1">
      <protection locked="0"/>
    </xf>
    <xf numFmtId="0" fontId="4" fillId="0" borderId="0" xfId="0" applyFont="1" applyAlignment="1">
      <alignment wrapText="1"/>
    </xf>
    <xf numFmtId="43" fontId="4" fillId="2" borderId="1" xfId="1" applyFont="1" applyFill="1" applyBorder="1" applyProtection="1">
      <protection locked="0"/>
    </xf>
    <xf numFmtId="43" fontId="11" fillId="2" borderId="1" xfId="1" applyFont="1" applyFill="1" applyBorder="1" applyProtection="1">
      <protection locked="0"/>
    </xf>
    <xf numFmtId="166" fontId="4" fillId="0" borderId="0" xfId="0" applyNumberFormat="1" applyFont="1"/>
    <xf numFmtId="167" fontId="15" fillId="0" borderId="0" xfId="0" applyNumberFormat="1" applyFont="1" applyProtection="1">
      <protection locked="0"/>
    </xf>
    <xf numFmtId="43" fontId="4" fillId="0" borderId="1" xfId="1" applyFont="1" applyFill="1" applyBorder="1" applyProtection="1">
      <protection locked="0"/>
    </xf>
    <xf numFmtId="43" fontId="11" fillId="0" borderId="1" xfId="1" applyFont="1" applyFill="1" applyBorder="1" applyProtection="1">
      <protection locked="0"/>
    </xf>
    <xf numFmtId="43" fontId="11" fillId="0" borderId="1" xfId="1" applyFont="1" applyFill="1" applyBorder="1" applyProtection="1"/>
    <xf numFmtId="43" fontId="4" fillId="0" borderId="1" xfId="1" applyFont="1" applyFill="1" applyBorder="1" applyProtection="1"/>
    <xf numFmtId="43" fontId="4" fillId="0" borderId="1" xfId="1" applyFont="1" applyFill="1" applyBorder="1"/>
    <xf numFmtId="44" fontId="11" fillId="0" borderId="0" xfId="2" applyFont="1" applyFill="1"/>
    <xf numFmtId="44" fontId="12" fillId="0" borderId="0" xfId="2" applyFont="1" applyFill="1" applyProtection="1"/>
    <xf numFmtId="0" fontId="10" fillId="0" borderId="1" xfId="0" applyFont="1" applyBorder="1"/>
    <xf numFmtId="41" fontId="4" fillId="0" borderId="0" xfId="1" applyNumberFormat="1" applyFont="1" applyFill="1" applyProtection="1">
      <protection locked="0"/>
    </xf>
    <xf numFmtId="43" fontId="4" fillId="0" borderId="0" xfId="2" applyNumberFormat="1" applyFont="1" applyFill="1" applyProtection="1">
      <protection locked="0"/>
    </xf>
    <xf numFmtId="43" fontId="4" fillId="0" borderId="0" xfId="1" applyFont="1" applyFill="1"/>
    <xf numFmtId="41" fontId="4" fillId="0" borderId="0" xfId="0" applyNumberFormat="1" applyFont="1" applyFill="1"/>
    <xf numFmtId="0" fontId="4" fillId="0" borderId="0" xfId="0" applyFont="1" applyFill="1"/>
    <xf numFmtId="0" fontId="4" fillId="0" borderId="4" xfId="0" applyFont="1" applyFill="1" applyBorder="1"/>
    <xf numFmtId="43" fontId="4" fillId="0" borderId="0" xfId="1" applyFont="1" applyFill="1" applyBorder="1" applyProtection="1"/>
    <xf numFmtId="43" fontId="11" fillId="0" borderId="0" xfId="1" applyFont="1" applyFill="1" applyBorder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tabSelected="1" zoomScaleNormal="100" workbookViewId="0">
      <selection activeCell="F20" sqref="F20"/>
    </sheetView>
  </sheetViews>
  <sheetFormatPr defaultColWidth="9.140625" defaultRowHeight="15" customHeight="1" x14ac:dyDescent="0.2"/>
  <cols>
    <col min="1" max="1" width="1.85546875" style="4" customWidth="1"/>
    <col min="2" max="2" width="12" style="4" customWidth="1"/>
    <col min="3" max="3" width="7.140625" style="4" customWidth="1"/>
    <col min="4" max="4" width="12.5703125" style="4" customWidth="1"/>
    <col min="5" max="5" width="11.85546875" style="4" customWidth="1"/>
    <col min="6" max="6" width="14.7109375" style="4" customWidth="1"/>
    <col min="7" max="7" width="11" style="4" customWidth="1"/>
    <col min="8" max="8" width="11.85546875" style="4" customWidth="1"/>
    <col min="9" max="9" width="10.85546875" style="4" customWidth="1"/>
    <col min="10" max="10" width="11.7109375" style="4" bestFit="1" customWidth="1"/>
    <col min="11" max="11" width="11.7109375" style="4" customWidth="1"/>
    <col min="12" max="12" width="9.5703125" style="4" customWidth="1"/>
    <col min="13" max="13" width="15.42578125" style="4" customWidth="1"/>
    <col min="14" max="14" width="12.85546875" style="4" customWidth="1"/>
    <col min="15" max="15" width="12.28515625" style="4" customWidth="1"/>
    <col min="16" max="16" width="12" style="4" bestFit="1" customWidth="1"/>
    <col min="17" max="18" width="9.140625" style="4"/>
    <col min="19" max="19" width="12" style="4" bestFit="1" customWidth="1"/>
    <col min="20" max="16384" width="9.140625" style="4"/>
  </cols>
  <sheetData>
    <row r="1" spans="1:15" s="3" customFormat="1" ht="21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4.1" customHeight="1" x14ac:dyDescent="0.2">
      <c r="A2" s="4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7" customFormat="1" ht="14.1" customHeight="1" x14ac:dyDescent="0.2">
      <c r="A3" s="4"/>
      <c r="B3" s="5" t="s">
        <v>61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</row>
    <row r="4" spans="1:15" s="12" customFormat="1" ht="12.75" customHeight="1" x14ac:dyDescent="0.2">
      <c r="A4" s="9"/>
      <c r="B4" s="10" t="s">
        <v>2</v>
      </c>
      <c r="C4" s="1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s="16" customFormat="1" ht="17.25" customHeight="1" x14ac:dyDescent="0.2">
      <c r="A5" s="13"/>
      <c r="B5" s="13"/>
      <c r="C5" s="14"/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</row>
    <row r="6" spans="1:15" s="21" customFormat="1" ht="14.25" customHeight="1" x14ac:dyDescent="0.2">
      <c r="A6" s="17"/>
      <c r="B6" s="17"/>
      <c r="C6" s="17"/>
      <c r="D6" s="18">
        <v>2370442.5099999998</v>
      </c>
      <c r="E6" s="19">
        <v>-1515006.32</v>
      </c>
      <c r="F6" s="19">
        <v>200051.53</v>
      </c>
      <c r="G6" s="19">
        <v>58121.5</v>
      </c>
      <c r="H6" s="19">
        <v>1048983.74</v>
      </c>
      <c r="I6" s="19">
        <v>1663603.73</v>
      </c>
      <c r="J6" s="19">
        <v>-781854.78</v>
      </c>
      <c r="K6" s="19">
        <v>1072250.04</v>
      </c>
      <c r="L6" s="19">
        <v>6311.55</v>
      </c>
      <c r="M6" s="20">
        <f>SUM(D6:L6)</f>
        <v>4122903.5</v>
      </c>
    </row>
    <row r="7" spans="1:15" s="7" customFormat="1" ht="3.95" customHeight="1" x14ac:dyDescent="0.2">
      <c r="A7" s="4"/>
      <c r="B7" s="4"/>
      <c r="C7" s="4"/>
      <c r="D7" s="79"/>
      <c r="E7" s="80"/>
      <c r="F7" s="80"/>
      <c r="G7" s="80"/>
      <c r="H7" s="80"/>
      <c r="I7" s="80"/>
      <c r="J7" s="80"/>
      <c r="K7" s="80"/>
      <c r="L7" s="80"/>
      <c r="M7" s="22"/>
    </row>
    <row r="8" spans="1:15" s="12" customFormat="1" ht="17.100000000000001" customHeight="1" x14ac:dyDescent="0.2">
      <c r="A8" s="9"/>
      <c r="B8" s="10" t="s">
        <v>13</v>
      </c>
      <c r="C8" s="11"/>
      <c r="D8" s="9"/>
      <c r="E8" s="23"/>
      <c r="F8" s="23"/>
      <c r="G8" s="23"/>
      <c r="H8" s="23"/>
      <c r="I8" s="23"/>
      <c r="J8" s="23"/>
      <c r="K8" s="23"/>
      <c r="L8" s="23"/>
      <c r="M8" s="23"/>
    </row>
    <row r="9" spans="1:15" s="7" customFormat="1" ht="14.1" customHeight="1" x14ac:dyDescent="0.2">
      <c r="A9" s="4"/>
      <c r="B9" s="24"/>
      <c r="C9" s="25" t="s">
        <v>14</v>
      </c>
      <c r="D9" s="65">
        <f>3201860.64-9555.57</f>
        <v>3192305.0700000003</v>
      </c>
      <c r="E9" s="66">
        <f>925048.33-2759.93</f>
        <v>922288.39999999991</v>
      </c>
      <c r="F9" s="66">
        <f>475718.32-924.69</f>
        <v>474793.63</v>
      </c>
      <c r="G9" s="66">
        <f>92232.54-275.22</f>
        <v>91957.319999999992</v>
      </c>
      <c r="H9" s="66">
        <f>639505.61-1929.12</f>
        <v>637576.49</v>
      </c>
      <c r="I9" s="66">
        <v>0</v>
      </c>
      <c r="J9" s="67">
        <v>0</v>
      </c>
      <c r="K9" s="67">
        <v>0</v>
      </c>
      <c r="L9" s="67">
        <v>0</v>
      </c>
      <c r="M9" s="48">
        <f t="shared" ref="M9:M16" si="0">SUM(D9:L9)</f>
        <v>5318920.9100000011</v>
      </c>
    </row>
    <row r="10" spans="1:15" s="7" customFormat="1" ht="14.1" customHeight="1" x14ac:dyDescent="0.2">
      <c r="A10" s="4"/>
      <c r="B10" s="24"/>
      <c r="C10" s="25" t="s">
        <v>15</v>
      </c>
      <c r="D10" s="65">
        <v>7399.67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48">
        <f t="shared" si="0"/>
        <v>7399.67</v>
      </c>
    </row>
    <row r="11" spans="1:15" s="7" customFormat="1" ht="14.1" customHeight="1" x14ac:dyDescent="0.2">
      <c r="A11" s="4"/>
      <c r="B11" s="24"/>
      <c r="C11" s="25" t="s">
        <v>16</v>
      </c>
      <c r="D11" s="65">
        <v>9555.57</v>
      </c>
      <c r="E11" s="66">
        <v>2759.93</v>
      </c>
      <c r="F11" s="66">
        <v>924.69</v>
      </c>
      <c r="G11" s="66">
        <v>275.22000000000003</v>
      </c>
      <c r="H11" s="66">
        <v>1929.12</v>
      </c>
      <c r="I11" s="66">
        <v>0</v>
      </c>
      <c r="J11" s="67">
        <v>0</v>
      </c>
      <c r="K11" s="66">
        <v>0</v>
      </c>
      <c r="L11" s="66">
        <v>0</v>
      </c>
      <c r="M11" s="48">
        <f t="shared" si="0"/>
        <v>15444.529999999999</v>
      </c>
    </row>
    <row r="12" spans="1:15" s="7" customFormat="1" ht="14.1" customHeight="1" x14ac:dyDescent="0.2">
      <c r="A12" s="4"/>
      <c r="B12" s="24"/>
      <c r="C12" s="25" t="s">
        <v>17</v>
      </c>
      <c r="D12" s="68">
        <v>0</v>
      </c>
      <c r="E12" s="66">
        <f>845769.16+183710.63</f>
        <v>1029479.79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48">
        <f t="shared" si="0"/>
        <v>1029479.79</v>
      </c>
    </row>
    <row r="13" spans="1:15" s="7" customFormat="1" ht="14.1" customHeight="1" x14ac:dyDescent="0.2">
      <c r="A13" s="4"/>
      <c r="B13" s="72"/>
      <c r="C13" s="25" t="s">
        <v>18</v>
      </c>
      <c r="D13" s="65">
        <v>18321.599999999999</v>
      </c>
      <c r="E13" s="66">
        <v>3469.47</v>
      </c>
      <c r="F13" s="66">
        <f>807.85+2504.89+1007788.56</f>
        <v>1011101.3</v>
      </c>
      <c r="G13" s="66">
        <v>506.44</v>
      </c>
      <c r="H13" s="66">
        <v>8898.77</v>
      </c>
      <c r="I13" s="66">
        <v>19161.13</v>
      </c>
      <c r="J13" s="66">
        <v>1173.93</v>
      </c>
      <c r="K13" s="66">
        <v>11942.94</v>
      </c>
      <c r="L13" s="66">
        <v>60.97</v>
      </c>
      <c r="M13" s="48">
        <f t="shared" si="0"/>
        <v>1074636.5499999998</v>
      </c>
    </row>
    <row r="14" spans="1:15" s="7" customFormat="1" ht="14.1" customHeight="1" x14ac:dyDescent="0.2">
      <c r="A14" s="4"/>
      <c r="B14" s="24"/>
      <c r="C14" s="25" t="s">
        <v>19</v>
      </c>
      <c r="D14" s="65">
        <f>1.7+1200+15725+1303.63+896.36</f>
        <v>19126.690000000002</v>
      </c>
      <c r="E14" s="66">
        <v>-397.22</v>
      </c>
      <c r="F14" s="66">
        <v>0</v>
      </c>
      <c r="G14" s="66">
        <v>0</v>
      </c>
      <c r="H14" s="66">
        <v>0</v>
      </c>
      <c r="I14" s="66"/>
      <c r="J14" s="66">
        <f>689.28+27344.77</f>
        <v>28034.05</v>
      </c>
      <c r="K14" s="66">
        <v>0</v>
      </c>
      <c r="L14" s="66">
        <f>1653+111.5</f>
        <v>1764.5</v>
      </c>
      <c r="M14" s="48">
        <f t="shared" si="0"/>
        <v>48528.020000000004</v>
      </c>
    </row>
    <row r="15" spans="1:15" s="7" customFormat="1" ht="14.1" customHeight="1" x14ac:dyDescent="0.2">
      <c r="A15" s="4"/>
      <c r="B15" s="24"/>
      <c r="C15" s="25" t="s">
        <v>58</v>
      </c>
      <c r="D15" s="65">
        <v>0</v>
      </c>
      <c r="E15" s="66">
        <v>1478000</v>
      </c>
      <c r="F15" s="66">
        <v>0</v>
      </c>
      <c r="G15" s="66">
        <v>0</v>
      </c>
      <c r="H15" s="66">
        <v>0</v>
      </c>
      <c r="I15" s="66">
        <v>0</v>
      </c>
      <c r="J15" s="66">
        <f>458358+459774</f>
        <v>918132</v>
      </c>
      <c r="K15" s="66">
        <v>0</v>
      </c>
      <c r="L15" s="66">
        <v>0</v>
      </c>
      <c r="M15" s="48">
        <f t="shared" si="0"/>
        <v>2396132</v>
      </c>
    </row>
    <row r="16" spans="1:15" s="7" customFormat="1" ht="14.1" hidden="1" customHeight="1" x14ac:dyDescent="0.2">
      <c r="A16" s="4"/>
      <c r="B16" s="24"/>
      <c r="C16" s="25" t="s">
        <v>20</v>
      </c>
      <c r="D16" s="61"/>
      <c r="E16" s="62"/>
      <c r="F16" s="62"/>
      <c r="G16" s="62"/>
      <c r="H16" s="62"/>
      <c r="I16" s="62"/>
      <c r="J16" s="62"/>
      <c r="K16" s="62"/>
      <c r="L16" s="62"/>
      <c r="M16" s="48">
        <f t="shared" si="0"/>
        <v>0</v>
      </c>
    </row>
    <row r="17" spans="1:19" s="7" customFormat="1" ht="14.1" customHeight="1" x14ac:dyDescent="0.2">
      <c r="A17" s="4"/>
      <c r="B17" s="24"/>
      <c r="C17" s="25" t="s">
        <v>21</v>
      </c>
      <c r="D17" s="69">
        <f>SUM(D9:D16)</f>
        <v>3246708.6</v>
      </c>
      <c r="E17" s="69">
        <f>SUM(E9:E16)</f>
        <v>3435600.37</v>
      </c>
      <c r="F17" s="48">
        <f t="shared" ref="F17:M17" si="1">SUM(F9:F15)</f>
        <v>1486819.62</v>
      </c>
      <c r="G17" s="48">
        <f t="shared" si="1"/>
        <v>92738.98</v>
      </c>
      <c r="H17" s="48">
        <f t="shared" si="1"/>
        <v>648404.38</v>
      </c>
      <c r="I17" s="48">
        <f t="shared" si="1"/>
        <v>19161.13</v>
      </c>
      <c r="J17" s="48">
        <f t="shared" si="1"/>
        <v>947339.98</v>
      </c>
      <c r="K17" s="48">
        <f t="shared" si="1"/>
        <v>11942.94</v>
      </c>
      <c r="L17" s="48">
        <f t="shared" si="1"/>
        <v>1825.47</v>
      </c>
      <c r="M17" s="48">
        <f t="shared" si="1"/>
        <v>9890541.4700000007</v>
      </c>
    </row>
    <row r="18" spans="1:19" s="7" customFormat="1" ht="7.5" customHeight="1" x14ac:dyDescent="0.2">
      <c r="A18" s="4"/>
      <c r="B18" s="4"/>
      <c r="C18" s="4"/>
      <c r="D18" s="4"/>
      <c r="E18" s="26" t="s">
        <v>53</v>
      </c>
      <c r="F18" s="26"/>
      <c r="G18" s="26"/>
      <c r="H18" s="26"/>
      <c r="I18" s="26"/>
      <c r="J18" s="26"/>
      <c r="K18" s="26"/>
      <c r="L18" s="26"/>
      <c r="M18" s="26"/>
    </row>
    <row r="19" spans="1:19" s="12" customFormat="1" ht="14.1" customHeight="1" x14ac:dyDescent="0.2">
      <c r="A19" s="9"/>
      <c r="B19" s="10" t="s">
        <v>22</v>
      </c>
      <c r="C19" s="11"/>
      <c r="D19" s="9"/>
      <c r="E19" s="23" t="s">
        <v>53</v>
      </c>
      <c r="F19" s="23"/>
      <c r="G19" s="23"/>
      <c r="H19" s="23"/>
      <c r="I19" s="23"/>
      <c r="J19" s="23"/>
      <c r="K19" s="23"/>
      <c r="L19" s="23"/>
      <c r="M19" s="23"/>
    </row>
    <row r="20" spans="1:19" s="21" customFormat="1" ht="14.25" customHeight="1" x14ac:dyDescent="0.2">
      <c r="A20" s="17"/>
      <c r="B20" s="27"/>
      <c r="C20" s="28" t="s">
        <v>23</v>
      </c>
      <c r="D20" s="18">
        <v>3210240.01</v>
      </c>
      <c r="E20" s="19">
        <v>3237724.27</v>
      </c>
      <c r="F20" s="19">
        <v>1257755.42</v>
      </c>
      <c r="G20" s="19">
        <v>225198.3</v>
      </c>
      <c r="H20" s="19">
        <f>1660+915000+528980.55</f>
        <v>1445640.55</v>
      </c>
      <c r="I20" s="19">
        <v>1501883.73</v>
      </c>
      <c r="J20" s="19">
        <v>744089.16</v>
      </c>
      <c r="K20" s="19">
        <v>150031.53</v>
      </c>
      <c r="L20" s="19">
        <v>884.07</v>
      </c>
      <c r="M20" s="31">
        <f>SUM(D20:L20)</f>
        <v>11773447.039999999</v>
      </c>
    </row>
    <row r="21" spans="1:19" s="21" customFormat="1" ht="14.25" customHeight="1" x14ac:dyDescent="0.2">
      <c r="A21" s="17"/>
      <c r="B21" s="27"/>
      <c r="C21" s="28" t="s">
        <v>59</v>
      </c>
      <c r="D21" s="18">
        <f>D15+E15+F15+G15+H15+I15+K15+L15+458358</f>
        <v>1936358</v>
      </c>
      <c r="E21" s="19">
        <v>459774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31">
        <f>SUM(D21:L21)</f>
        <v>2396132</v>
      </c>
    </row>
    <row r="22" spans="1:19" s="21" customFormat="1" ht="14.1" customHeight="1" x14ac:dyDescent="0.2">
      <c r="A22" s="17"/>
      <c r="B22" s="27"/>
      <c r="C22" s="28" t="s">
        <v>24</v>
      </c>
      <c r="D22" s="50">
        <f>SUM(D20:D21)</f>
        <v>5146598.01</v>
      </c>
      <c r="E22" s="49">
        <f>SUM(E20:E21)</f>
        <v>3697498.27</v>
      </c>
      <c r="F22" s="49">
        <f>SUM(F20:F21)</f>
        <v>1257755.42</v>
      </c>
      <c r="G22" s="49">
        <f>SUM(G20:G21)</f>
        <v>225198.3</v>
      </c>
      <c r="H22" s="49">
        <f>SUM(H20:H21)</f>
        <v>1445640.55</v>
      </c>
      <c r="I22" s="49">
        <f>SUM(I20:I21)</f>
        <v>1501883.73</v>
      </c>
      <c r="J22" s="49">
        <f>SUM(J20:J21)</f>
        <v>744089.16</v>
      </c>
      <c r="K22" s="49">
        <f>SUM(K20:K21)</f>
        <v>150031.53</v>
      </c>
      <c r="L22" s="49">
        <f>SUM(L20:L21)</f>
        <v>884.07</v>
      </c>
      <c r="M22" s="49">
        <f>SUM(M20:M21)</f>
        <v>14169579.039999999</v>
      </c>
      <c r="N22" s="43" t="s">
        <v>53</v>
      </c>
    </row>
    <row r="23" spans="1:19" s="12" customFormat="1" ht="17.25" customHeight="1" x14ac:dyDescent="0.2">
      <c r="A23" s="9"/>
      <c r="B23" s="10" t="s">
        <v>25</v>
      </c>
      <c r="C23" s="11"/>
      <c r="D23" s="9"/>
      <c r="E23" s="23"/>
      <c r="F23" s="23"/>
      <c r="G23" s="23"/>
      <c r="H23" s="23"/>
      <c r="I23" s="23"/>
      <c r="J23" s="23"/>
      <c r="K23" s="23"/>
      <c r="L23" s="23"/>
      <c r="M23" s="23"/>
      <c r="R23" s="45"/>
    </row>
    <row r="24" spans="1:19" s="21" customFormat="1" ht="14.25" customHeight="1" x14ac:dyDescent="0.2">
      <c r="A24" s="17"/>
      <c r="B24" s="27"/>
      <c r="C24" s="29"/>
      <c r="D24" s="30">
        <f>SUM(D6,D17)-D22</f>
        <v>470553.09999999963</v>
      </c>
      <c r="E24" s="20">
        <f>SUM(E6,E17)-E22</f>
        <v>-1776904.22</v>
      </c>
      <c r="F24" s="31">
        <f>SUM(F6,F17)-F22</f>
        <v>429115.73000000021</v>
      </c>
      <c r="G24" s="31">
        <f>SUM(G6,G17)-G22</f>
        <v>-74337.820000000007</v>
      </c>
      <c r="H24" s="31">
        <f>SUM(H6,H17)-H22</f>
        <v>251747.57000000007</v>
      </c>
      <c r="I24" s="31">
        <f>SUM(I6,I17)-I22</f>
        <v>180881.12999999989</v>
      </c>
      <c r="J24" s="31">
        <f>SUM(J6,J17)-J22</f>
        <v>-578603.96000000008</v>
      </c>
      <c r="K24" s="31">
        <f>SUM(K6,K17)-K22</f>
        <v>934161.45</v>
      </c>
      <c r="L24" s="31">
        <f>SUM(L6,L17)-L22</f>
        <v>7252.9500000000007</v>
      </c>
      <c r="M24" s="20">
        <f>SUM(D24:L24)</f>
        <v>-156134.07000000024</v>
      </c>
      <c r="N24" s="44" t="s">
        <v>53</v>
      </c>
      <c r="O24" s="43" t="s">
        <v>53</v>
      </c>
      <c r="R24" s="44"/>
    </row>
    <row r="25" spans="1:19" s="34" customFormat="1" ht="12" customHeight="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 t="s">
        <v>26</v>
      </c>
      <c r="R25" s="46"/>
    </row>
    <row r="26" spans="1:19" s="35" customFormat="1" ht="14.25" customHeight="1" x14ac:dyDescent="0.2">
      <c r="A26" s="11"/>
      <c r="B26" s="9"/>
      <c r="C26" s="10" t="s">
        <v>27</v>
      </c>
      <c r="D26" s="10"/>
      <c r="E26" s="10"/>
      <c r="F26" s="10"/>
      <c r="G26" s="10"/>
      <c r="H26" s="10" t="s">
        <v>28</v>
      </c>
      <c r="I26" s="10"/>
      <c r="J26" s="11"/>
      <c r="K26" s="11"/>
      <c r="L26" s="11"/>
      <c r="M26" s="11"/>
      <c r="N26" s="11"/>
      <c r="O26" s="11"/>
      <c r="R26" s="47"/>
    </row>
    <row r="27" spans="1:19" ht="12.6" customHeight="1" x14ac:dyDescent="0.2">
      <c r="D27" s="36" t="s">
        <v>29</v>
      </c>
      <c r="E27" s="58">
        <v>85.043000000000006</v>
      </c>
      <c r="J27" s="36" t="s">
        <v>30</v>
      </c>
      <c r="K27" s="4" t="s">
        <v>31</v>
      </c>
      <c r="R27" s="41"/>
    </row>
    <row r="28" spans="1:19" ht="12.6" customHeight="1" x14ac:dyDescent="0.2">
      <c r="L28" s="36" t="s">
        <v>32</v>
      </c>
      <c r="M28" s="59">
        <v>8927828.9499999993</v>
      </c>
      <c r="R28" s="41"/>
      <c r="S28" s="57"/>
    </row>
    <row r="29" spans="1:19" ht="12.6" customHeight="1" x14ac:dyDescent="0.2">
      <c r="B29" s="4" t="s">
        <v>57</v>
      </c>
      <c r="D29" s="36" t="s">
        <v>33</v>
      </c>
      <c r="E29" s="58">
        <f>3035398.02+17853.74+7227.83+425610.96+73189.68+1066988.33+236577.83+99269.44+1040647.24</f>
        <v>6002763.0700000012</v>
      </c>
      <c r="L29" s="36" t="s">
        <v>34</v>
      </c>
      <c r="M29" s="59"/>
      <c r="R29" s="41"/>
    </row>
    <row r="30" spans="1:19" ht="12.6" customHeight="1" x14ac:dyDescent="0.2">
      <c r="L30" s="36" t="s">
        <v>35</v>
      </c>
      <c r="M30" s="59">
        <v>394938.55</v>
      </c>
      <c r="N30" s="4" t="s">
        <v>60</v>
      </c>
      <c r="R30" s="41"/>
    </row>
    <row r="31" spans="1:19" ht="12.6" customHeight="1" x14ac:dyDescent="0.2">
      <c r="D31" s="36"/>
      <c r="E31" s="55">
        <f>E29+E27</f>
        <v>6002848.1130000008</v>
      </c>
      <c r="L31" s="36" t="s">
        <v>36</v>
      </c>
      <c r="M31" s="70">
        <v>0</v>
      </c>
      <c r="N31" s="4" t="s">
        <v>55</v>
      </c>
    </row>
    <row r="32" spans="1:19" ht="12.6" customHeight="1" x14ac:dyDescent="0.2">
      <c r="J32" s="36" t="s">
        <v>37</v>
      </c>
      <c r="L32" s="36" t="s">
        <v>38</v>
      </c>
      <c r="M32" s="71">
        <f>+M28-M30-M31</f>
        <v>8532890.3999999985</v>
      </c>
      <c r="N32" s="4" t="s">
        <v>54</v>
      </c>
    </row>
    <row r="33" spans="1:16" ht="12.6" customHeight="1" x14ac:dyDescent="0.2">
      <c r="D33" s="36"/>
      <c r="L33" s="4" t="s">
        <v>39</v>
      </c>
      <c r="M33" s="36" t="s">
        <v>40</v>
      </c>
      <c r="N33" s="37"/>
      <c r="O33" s="37"/>
    </row>
    <row r="34" spans="1:16" ht="12.6" customHeight="1" x14ac:dyDescent="0.2">
      <c r="I34" s="51"/>
      <c r="N34" s="9" t="s">
        <v>53</v>
      </c>
      <c r="O34" s="9"/>
    </row>
    <row r="35" spans="1:16" s="23" customFormat="1" ht="16.5" customHeight="1" x14ac:dyDescent="0.2">
      <c r="A35" s="9"/>
      <c r="B35" s="9"/>
      <c r="C35" s="5" t="s">
        <v>41</v>
      </c>
      <c r="D35" s="54"/>
      <c r="E35" s="54"/>
      <c r="F35" s="54"/>
      <c r="I35" s="4"/>
      <c r="J35" s="9">
        <v>2022</v>
      </c>
      <c r="K35" s="4"/>
      <c r="L35" s="4"/>
      <c r="M35" s="9">
        <v>2023</v>
      </c>
      <c r="N35" s="36"/>
      <c r="O35" s="38"/>
      <c r="P35" s="56"/>
    </row>
    <row r="36" spans="1:16" ht="12.6" customHeight="1" x14ac:dyDescent="0.2">
      <c r="C36" s="4">
        <v>2023</v>
      </c>
      <c r="E36" s="36" t="s">
        <v>44</v>
      </c>
      <c r="I36" s="52" t="s">
        <v>42</v>
      </c>
      <c r="K36" s="23"/>
      <c r="L36" s="52" t="s">
        <v>43</v>
      </c>
      <c r="O36" s="38"/>
    </row>
    <row r="37" spans="1:16" ht="36" x14ac:dyDescent="0.2">
      <c r="B37" s="60" t="s">
        <v>56</v>
      </c>
      <c r="D37" s="36" t="s">
        <v>45</v>
      </c>
      <c r="E37" s="73">
        <f>83882900+4394500+733776+265700+382297770+958460+74878540+23309219</f>
        <v>570720865</v>
      </c>
      <c r="I37" s="36" t="s">
        <v>3</v>
      </c>
      <c r="J37" s="63">
        <v>0.79930000000000001</v>
      </c>
      <c r="L37" s="36" t="s">
        <v>3</v>
      </c>
      <c r="M37" s="77">
        <v>0.74299999999999999</v>
      </c>
      <c r="N37" s="39"/>
      <c r="O37" s="38"/>
    </row>
    <row r="38" spans="1:16" ht="12.6" customHeight="1" x14ac:dyDescent="0.2">
      <c r="B38" s="60"/>
      <c r="D38" s="36" t="s">
        <v>46</v>
      </c>
      <c r="E38" s="73">
        <f>21029142+89833770</f>
        <v>110862912</v>
      </c>
      <c r="I38" s="36" t="s">
        <v>4</v>
      </c>
      <c r="J38" s="4">
        <v>0.23089999999999999</v>
      </c>
      <c r="L38" s="36" t="s">
        <v>4</v>
      </c>
      <c r="M38" s="77">
        <v>0.21460000000000001</v>
      </c>
      <c r="N38" s="39"/>
      <c r="O38" s="38"/>
    </row>
    <row r="39" spans="1:16" ht="12.6" customHeight="1" x14ac:dyDescent="0.2">
      <c r="D39" s="36" t="s">
        <v>47</v>
      </c>
      <c r="E39" s="58">
        <f>4545112+4587396</f>
        <v>9132508</v>
      </c>
      <c r="I39" s="36" t="s">
        <v>5</v>
      </c>
      <c r="J39" s="4">
        <v>7.7299999999999994E-2</v>
      </c>
      <c r="L39" s="36" t="s">
        <v>5</v>
      </c>
      <c r="M39" s="77">
        <v>7.1900000000000006E-2</v>
      </c>
      <c r="N39" s="40"/>
    </row>
    <row r="40" spans="1:16" ht="12.6" customHeight="1" x14ac:dyDescent="0.2">
      <c r="D40" s="36" t="s">
        <v>49</v>
      </c>
      <c r="E40" s="74">
        <f>6415100</f>
        <v>6415100</v>
      </c>
      <c r="I40" s="36" t="s">
        <v>48</v>
      </c>
      <c r="J40" s="4">
        <v>2.3E-2</v>
      </c>
      <c r="L40" s="36" t="s">
        <v>48</v>
      </c>
      <c r="M40" s="77">
        <v>2.1399999999999999E-2</v>
      </c>
      <c r="N40" s="39"/>
    </row>
    <row r="41" spans="1:16" ht="12.6" customHeight="1" x14ac:dyDescent="0.2">
      <c r="D41" s="36"/>
      <c r="E41" s="75"/>
      <c r="I41" s="36" t="s">
        <v>50</v>
      </c>
      <c r="J41" s="64">
        <v>0.15</v>
      </c>
      <c r="L41" s="36" t="s">
        <v>50</v>
      </c>
      <c r="M41" s="78">
        <v>0.15</v>
      </c>
      <c r="N41" s="39"/>
    </row>
    <row r="42" spans="1:16" ht="12.95" customHeight="1" x14ac:dyDescent="0.2">
      <c r="D42" s="4" t="s">
        <v>52</v>
      </c>
      <c r="E42" s="76">
        <f>SUM(E37:E41)</f>
        <v>697131385</v>
      </c>
      <c r="I42" s="36" t="s">
        <v>51</v>
      </c>
      <c r="J42" s="4">
        <f>SUM(J37:J41)</f>
        <v>1.2804999999999997</v>
      </c>
      <c r="K42" s="36"/>
      <c r="L42" s="36" t="s">
        <v>51</v>
      </c>
      <c r="M42" s="4">
        <f>SUM(M37:M41)</f>
        <v>1.2009000000000001</v>
      </c>
      <c r="N42" s="26"/>
    </row>
    <row r="43" spans="1:16" ht="12" customHeight="1" x14ac:dyDescent="0.2">
      <c r="K43" s="36"/>
      <c r="L43" s="36"/>
      <c r="M43" s="53"/>
      <c r="N43" s="26"/>
    </row>
    <row r="44" spans="1:16" ht="15" customHeight="1" x14ac:dyDescent="0.2">
      <c r="O44" s="42"/>
    </row>
  </sheetData>
  <pageMargins left="0" right="0" top="0.25" bottom="0.25" header="0.5" footer="0.22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Viefhaus, Onda</dc:creator>
  <cp:lastModifiedBy>Gillig, Carly</cp:lastModifiedBy>
  <cp:lastPrinted>2024-02-27T19:58:45Z</cp:lastPrinted>
  <dcterms:created xsi:type="dcterms:W3CDTF">2016-03-09T15:29:35Z</dcterms:created>
  <dcterms:modified xsi:type="dcterms:W3CDTF">2024-02-27T19:58:49Z</dcterms:modified>
</cp:coreProperties>
</file>