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ccounting\Annual Co Fin Stmt\Annual Co Stmt\"/>
    </mc:Choice>
  </mc:AlternateContent>
  <xr:revisionPtr revIDLastSave="0" documentId="13_ncr:1_{7919ADDC-842C-40A5-A59A-94DD438E8AE0}" xr6:coauthVersionLast="47" xr6:coauthVersionMax="47" xr10:uidLastSave="{00000000-0000-0000-0000-000000000000}"/>
  <bookViews>
    <workbookView xWindow="20370" yWindow="-3135" windowWidth="29040" windowHeight="15720" xr2:uid="{00000000-000D-0000-FFFF-FFFF00000000}"/>
  </bookViews>
  <sheets>
    <sheet name="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 l="1"/>
  <c r="M29" i="1" l="1"/>
  <c r="M33" i="1" l="1"/>
  <c r="D22" i="1" l="1"/>
  <c r="F13" i="1" l="1"/>
  <c r="L14" i="1"/>
  <c r="J14" i="1"/>
  <c r="E14" i="1"/>
  <c r="D14" i="1"/>
  <c r="E12" i="1"/>
  <c r="E30" i="1"/>
  <c r="E32" i="1"/>
  <c r="E38" i="1"/>
  <c r="E39" i="1"/>
  <c r="E40" i="1"/>
  <c r="E43" i="1" l="1"/>
  <c r="F23" i="1" l="1"/>
  <c r="M43" i="1" l="1"/>
  <c r="E34" i="1"/>
  <c r="L23" i="1"/>
  <c r="K23" i="1"/>
  <c r="J23" i="1"/>
  <c r="I23" i="1"/>
  <c r="H23" i="1"/>
  <c r="L17" i="1"/>
  <c r="K17" i="1"/>
  <c r="J17" i="1"/>
  <c r="I17" i="1"/>
  <c r="H17" i="1"/>
  <c r="G23" i="1"/>
  <c r="G17" i="1"/>
  <c r="F17" i="1" l="1"/>
  <c r="E23" i="1"/>
  <c r="E17" i="1"/>
  <c r="D23" i="1"/>
  <c r="D17" i="1"/>
  <c r="J43" i="1" l="1"/>
  <c r="M22" i="1" l="1"/>
  <c r="M21" i="1"/>
  <c r="M20" i="1"/>
  <c r="M16" i="1"/>
  <c r="M15" i="1"/>
  <c r="M13" i="1"/>
  <c r="M12" i="1"/>
  <c r="M11" i="1"/>
  <c r="M10" i="1"/>
  <c r="M9" i="1"/>
  <c r="M6" i="1"/>
  <c r="M23" i="1" l="1"/>
  <c r="D25" i="1"/>
  <c r="F25" i="1"/>
  <c r="H25" i="1"/>
  <c r="J25" i="1"/>
  <c r="E25" i="1"/>
  <c r="G25" i="1"/>
  <c r="I25" i="1"/>
  <c r="K25" i="1"/>
  <c r="L25" i="1"/>
  <c r="M14" i="1"/>
  <c r="M17" i="1" s="1"/>
  <c r="M25" i="1" l="1"/>
</calcChain>
</file>

<file path=xl/sharedStrings.xml><?xml version="1.0" encoding="utf-8"?>
<sst xmlns="http://schemas.openxmlformats.org/spreadsheetml/2006/main" count="80" uniqueCount="64">
  <si>
    <t>EUREKA FIRE PROTECTION DISTRICT</t>
  </si>
  <si>
    <t>Annual Report of Financial Transactions</t>
  </si>
  <si>
    <t xml:space="preserve">A.  BEGINNING BALANCES * </t>
  </si>
  <si>
    <t>General</t>
  </si>
  <si>
    <t>Ambulance</t>
  </si>
  <si>
    <t>Pension</t>
  </si>
  <si>
    <t>Dispatch</t>
  </si>
  <si>
    <t>Bond Retire.</t>
  </si>
  <si>
    <t>Bond 08</t>
  </si>
  <si>
    <t>Medical</t>
  </si>
  <si>
    <t>Capital</t>
  </si>
  <si>
    <t>Explorers</t>
  </si>
  <si>
    <t>TOTALS</t>
  </si>
  <si>
    <t>B.  SUMMARY OF RECEIPTS</t>
  </si>
  <si>
    <t xml:space="preserve">Tax Revenues  </t>
  </si>
  <si>
    <t xml:space="preserve">Permits/Fees  </t>
  </si>
  <si>
    <t xml:space="preserve">Contractual Agreements  </t>
  </si>
  <si>
    <t xml:space="preserve">Amb Service Charges  </t>
  </si>
  <si>
    <t xml:space="preserve">Int &amp; Investment Income  </t>
  </si>
  <si>
    <t xml:space="preserve">Miscellaneous  </t>
  </si>
  <si>
    <t xml:space="preserve">Funds from Sale of Bonds  </t>
  </si>
  <si>
    <t xml:space="preserve">  SUBTOTAL  </t>
  </si>
  <si>
    <t>C.  SUMMARY OF DISBURSEMENTS</t>
  </si>
  <si>
    <t xml:space="preserve">General Disbursements </t>
  </si>
  <si>
    <t xml:space="preserve">Payroll W/H Programs </t>
  </si>
  <si>
    <t xml:space="preserve">SUBTOTAL </t>
  </si>
  <si>
    <t>D.  ENDING BALANCES *</t>
  </si>
  <si>
    <t>* Includes all cash or deposits in control of collector, all certificates, notes, and other nonreserved investments.</t>
  </si>
  <si>
    <t>E.  SUMMARY OF ENDING BALANCES BY DEPOSITORY  (All Funds)</t>
  </si>
  <si>
    <t>F.  STATEMENT OF INDEBTEDNESS</t>
  </si>
  <si>
    <t>Change in Petty Cash</t>
  </si>
  <si>
    <t>1)</t>
  </si>
  <si>
    <t>Bonded Indebtedness (General Obligation Bonds)</t>
  </si>
  <si>
    <t>Outstanding Beginning of Period</t>
  </si>
  <si>
    <t>Cash Accounts</t>
  </si>
  <si>
    <t>issued</t>
  </si>
  <si>
    <t>Retired</t>
  </si>
  <si>
    <t>escrow</t>
  </si>
  <si>
    <t>2)</t>
  </si>
  <si>
    <t>Outstanding End of Period</t>
  </si>
  <si>
    <t>Short-term</t>
  </si>
  <si>
    <t>None</t>
  </si>
  <si>
    <t xml:space="preserve">G.  STATEMENT of ASSESSED VALUATION and TAX RATES  </t>
  </si>
  <si>
    <t>2)  Tax Rates</t>
  </si>
  <si>
    <t>3)  Tax Rates</t>
  </si>
  <si>
    <t>1)  Assessed Valuation</t>
  </si>
  <si>
    <t>Real Estate</t>
  </si>
  <si>
    <t>Personal Property</t>
  </si>
  <si>
    <t>State Assessed RR &amp; Utility</t>
  </si>
  <si>
    <t>Central Dispatch</t>
  </si>
  <si>
    <t>Manufacturer's Equipment</t>
  </si>
  <si>
    <t>Bond Retirement</t>
  </si>
  <si>
    <t>TOTAL</t>
  </si>
  <si>
    <t>Total</t>
  </si>
  <si>
    <t xml:space="preserve"> </t>
  </si>
  <si>
    <t>*this is the number given to wildwood when they ask Go Debt</t>
  </si>
  <si>
    <t>*defeasance amount</t>
  </si>
  <si>
    <t>*Come from front page of budget</t>
  </si>
  <si>
    <t>January 1 through December 31, 2022</t>
  </si>
  <si>
    <t>FMB Bank</t>
  </si>
  <si>
    <t>First Mid Bank and Trust</t>
  </si>
  <si>
    <t>Transfer to</t>
  </si>
  <si>
    <t>Transfer from</t>
  </si>
  <si>
    <t>6002 Bond Prinicpal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</si>
</sst>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,##0.000"/>
    <numFmt numFmtId="166" formatCode="0.0000"/>
    <numFmt numFmtId="167" formatCode="#,##0.0000"/>
    <numFmt numFmtId="168" formatCode="0.000"/>
  </numFmts>
  <fonts count="16" x14ac:knownFonts="1">
    <font>
      <sz val="9"/>
      <name val="Arial"/>
    </font>
    <font>
      <sz val="9"/>
      <name val="Arial"/>
      <family val="2"/>
    </font>
    <font>
      <b/>
      <sz val="9"/>
      <color indexed="16"/>
      <name val="Times New Roman"/>
      <family val="1"/>
    </font>
    <font>
      <b/>
      <sz val="10"/>
      <color indexed="16"/>
      <name val="Times New Roman"/>
      <family val="1"/>
    </font>
    <font>
      <sz val="9"/>
      <name val="Times New Roman"/>
      <family val="1"/>
    </font>
    <font>
      <b/>
      <i/>
      <sz val="9"/>
      <color indexed="18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6" fillId="0" borderId="0" xfId="0" applyFont="1"/>
    <xf numFmtId="164" fontId="4" fillId="0" borderId="0" xfId="0" applyNumberFormat="1" applyFont="1" applyAlignment="1">
      <alignment horizontal="centerContinuous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1" xfId="1" applyFont="1" applyFill="1" applyBorder="1" applyAlignment="1" applyProtection="1">
      <alignment vertical="center"/>
      <protection locked="0"/>
    </xf>
    <xf numFmtId="43" fontId="11" fillId="0" borderId="1" xfId="1" applyFont="1" applyFill="1" applyBorder="1" applyAlignment="1" applyProtection="1">
      <alignment vertical="center"/>
      <protection locked="0"/>
    </xf>
    <xf numFmtId="43" fontId="11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43" fontId="4" fillId="0" borderId="0" xfId="1" applyFont="1" applyBorder="1" applyProtection="1"/>
    <xf numFmtId="43" fontId="11" fillId="0" borderId="0" xfId="1" applyFont="1" applyBorder="1" applyProtection="1"/>
    <xf numFmtId="0" fontId="12" fillId="0" borderId="0" xfId="0" applyFont="1"/>
    <xf numFmtId="0" fontId="10" fillId="0" borderId="2" xfId="0" applyFont="1" applyBorder="1"/>
    <xf numFmtId="0" fontId="4" fillId="0" borderId="3" xfId="0" applyFont="1" applyBorder="1" applyAlignment="1">
      <alignment horizontal="right"/>
    </xf>
    <xf numFmtId="0" fontId="11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11" fillId="0" borderId="1" xfId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13" fillId="0" borderId="0" xfId="0" applyFont="1"/>
    <xf numFmtId="0" fontId="4" fillId="0" borderId="0" xfId="0" applyFont="1" applyAlignment="1">
      <alignment horizontal="right"/>
    </xf>
    <xf numFmtId="0" fontId="14" fillId="0" borderId="0" xfId="0" applyFont="1" applyAlignment="1" applyProtection="1">
      <alignment horizontal="right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165" fontId="7" fillId="0" borderId="0" xfId="0" applyNumberFormat="1" applyFont="1" applyProtection="1">
      <protection locked="0"/>
    </xf>
    <xf numFmtId="43" fontId="4" fillId="0" borderId="0" xfId="1" applyFont="1"/>
    <xf numFmtId="165" fontId="6" fillId="0" borderId="0" xfId="0" applyNumberFormat="1" applyFont="1"/>
    <xf numFmtId="43" fontId="6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43" fontId="9" fillId="0" borderId="0" xfId="1" applyFont="1"/>
    <xf numFmtId="43" fontId="11" fillId="0" borderId="0" xfId="1" applyFont="1" applyAlignment="1">
      <alignment vertical="top"/>
    </xf>
    <xf numFmtId="43" fontId="13" fillId="0" borderId="0" xfId="1" applyFont="1"/>
    <xf numFmtId="43" fontId="11" fillId="0" borderId="1" xfId="1" applyFont="1" applyFill="1" applyBorder="1"/>
    <xf numFmtId="43" fontId="11" fillId="0" borderId="1" xfId="1" applyFont="1" applyFill="1" applyBorder="1" applyAlignment="1" applyProtection="1">
      <alignment vertical="center"/>
    </xf>
    <xf numFmtId="43" fontId="4" fillId="0" borderId="1" xfId="1" applyFont="1" applyFill="1" applyBorder="1" applyAlignment="1" applyProtection="1">
      <alignment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168" fontId="11" fillId="0" borderId="0" xfId="0" applyNumberFormat="1" applyFont="1"/>
    <xf numFmtId="0" fontId="7" fillId="0" borderId="0" xfId="0" applyFont="1" applyAlignment="1">
      <alignment horizontal="centerContinuous"/>
    </xf>
    <xf numFmtId="39" fontId="4" fillId="0" borderId="0" xfId="1" applyNumberFormat="1" applyFont="1" applyFill="1" applyProtection="1">
      <protection locked="0"/>
    </xf>
    <xf numFmtId="43" fontId="4" fillId="0" borderId="0" xfId="1" applyFont="1" applyFill="1"/>
    <xf numFmtId="44" fontId="12" fillId="0" borderId="0" xfId="0" applyNumberFormat="1" applyFont="1"/>
    <xf numFmtId="44" fontId="4" fillId="0" borderId="0" xfId="2" applyFont="1"/>
    <xf numFmtId="43" fontId="4" fillId="0" borderId="0" xfId="1" applyFont="1" applyFill="1" applyProtection="1">
      <protection locked="0"/>
    </xf>
    <xf numFmtId="44" fontId="11" fillId="0" borderId="0" xfId="2" applyFont="1" applyFill="1" applyProtection="1">
      <protection locked="0"/>
    </xf>
    <xf numFmtId="0" fontId="4" fillId="0" borderId="0" xfId="0" applyFont="1" applyAlignment="1">
      <alignment wrapText="1"/>
    </xf>
    <xf numFmtId="41" fontId="4" fillId="0" borderId="0" xfId="1" applyNumberFormat="1" applyFont="1" applyFill="1" applyProtection="1">
      <protection locked="0"/>
    </xf>
    <xf numFmtId="43" fontId="4" fillId="0" borderId="0" xfId="2" applyNumberFormat="1" applyFont="1" applyFill="1" applyProtection="1">
      <protection locked="0"/>
    </xf>
    <xf numFmtId="43" fontId="4" fillId="2" borderId="1" xfId="1" applyFont="1" applyFill="1" applyBorder="1" applyProtection="1">
      <protection locked="0"/>
    </xf>
    <xf numFmtId="43" fontId="11" fillId="2" borderId="1" xfId="1" applyFont="1" applyFill="1" applyBorder="1" applyProtection="1">
      <protection locked="0"/>
    </xf>
    <xf numFmtId="166" fontId="4" fillId="0" borderId="0" xfId="0" applyNumberFormat="1" applyFont="1"/>
    <xf numFmtId="167" fontId="15" fillId="0" borderId="0" xfId="0" applyNumberFormat="1" applyFont="1" applyProtection="1">
      <protection locked="0"/>
    </xf>
    <xf numFmtId="41" fontId="4" fillId="0" borderId="0" xfId="0" applyNumberFormat="1" applyFont="1"/>
    <xf numFmtId="0" fontId="4" fillId="0" borderId="4" xfId="0" applyFont="1" applyBorder="1"/>
    <xf numFmtId="43" fontId="4" fillId="0" borderId="1" xfId="1" applyFont="1" applyFill="1" applyBorder="1" applyProtection="1">
      <protection locked="0"/>
    </xf>
    <xf numFmtId="43" fontId="11" fillId="0" borderId="1" xfId="1" applyFont="1" applyFill="1" applyBorder="1" applyProtection="1">
      <protection locked="0"/>
    </xf>
    <xf numFmtId="43" fontId="11" fillId="0" borderId="1" xfId="1" applyFont="1" applyFill="1" applyBorder="1" applyProtection="1"/>
    <xf numFmtId="43" fontId="4" fillId="0" borderId="1" xfId="1" applyFont="1" applyFill="1" applyBorder="1" applyProtection="1"/>
    <xf numFmtId="43" fontId="4" fillId="0" borderId="1" xfId="1" applyFont="1" applyFill="1" applyBorder="1"/>
    <xf numFmtId="44" fontId="11" fillId="0" borderId="0" xfId="2" applyFont="1" applyFill="1"/>
    <xf numFmtId="44" fontId="12" fillId="0" borderId="0" xfId="2" applyFont="1" applyFill="1" applyProtection="1"/>
    <xf numFmtId="0" fontId="10" fillId="0" borderId="1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"/>
  <sheetViews>
    <sheetView tabSelected="1" zoomScaleNormal="100" workbookViewId="0">
      <selection activeCell="V17" sqref="V17"/>
    </sheetView>
  </sheetViews>
  <sheetFormatPr defaultColWidth="9.140625" defaultRowHeight="15" customHeight="1" x14ac:dyDescent="0.2"/>
  <cols>
    <col min="1" max="1" width="1.85546875" style="4" customWidth="1"/>
    <col min="2" max="2" width="12" style="4" customWidth="1"/>
    <col min="3" max="3" width="7.140625" style="4" customWidth="1"/>
    <col min="4" max="4" width="12.5703125" style="4" customWidth="1"/>
    <col min="5" max="5" width="11.85546875" style="4" customWidth="1"/>
    <col min="6" max="6" width="14.7109375" style="4" customWidth="1"/>
    <col min="7" max="7" width="11" style="4" customWidth="1"/>
    <col min="8" max="8" width="11.85546875" style="4" customWidth="1"/>
    <col min="9" max="9" width="10.85546875" style="4" customWidth="1"/>
    <col min="10" max="10" width="11.7109375" style="4" bestFit="1" customWidth="1"/>
    <col min="11" max="11" width="11.7109375" style="4" customWidth="1"/>
    <col min="12" max="12" width="9.5703125" style="4" customWidth="1"/>
    <col min="13" max="13" width="15.42578125" style="4" customWidth="1"/>
    <col min="14" max="14" width="12.85546875" style="4" customWidth="1"/>
    <col min="15" max="15" width="12.28515625" style="4" customWidth="1"/>
    <col min="16" max="16" width="12" style="4" bestFit="1" customWidth="1"/>
    <col min="17" max="18" width="9.140625" style="4"/>
    <col min="19" max="19" width="12" style="4" bestFit="1" customWidth="1"/>
    <col min="20" max="16384" width="9.140625" style="4"/>
  </cols>
  <sheetData>
    <row r="1" spans="1:15" s="3" customFormat="1" ht="21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4.1" customHeight="1" x14ac:dyDescent="0.2">
      <c r="A2" s="4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7" customFormat="1" ht="14.1" customHeight="1" x14ac:dyDescent="0.2">
      <c r="A3" s="4"/>
      <c r="B3" s="5" t="s">
        <v>58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</row>
    <row r="4" spans="1:15" s="12" customFormat="1" ht="12.75" customHeight="1" x14ac:dyDescent="0.2">
      <c r="A4" s="9"/>
      <c r="B4" s="10" t="s">
        <v>2</v>
      </c>
      <c r="C4" s="1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s="16" customFormat="1" ht="17.25" customHeight="1" x14ac:dyDescent="0.2">
      <c r="A5" s="13"/>
      <c r="B5" s="13"/>
      <c r="C5" s="14"/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</row>
    <row r="6" spans="1:15" s="21" customFormat="1" ht="14.25" customHeight="1" x14ac:dyDescent="0.2">
      <c r="A6" s="17"/>
      <c r="B6" s="17"/>
      <c r="C6" s="17"/>
      <c r="D6" s="18">
        <v>2100750.89</v>
      </c>
      <c r="E6" s="19">
        <v>-351710.52</v>
      </c>
      <c r="F6" s="19">
        <v>218044.33</v>
      </c>
      <c r="G6" s="19">
        <v>51832.639999999999</v>
      </c>
      <c r="H6" s="19">
        <v>747214.46</v>
      </c>
      <c r="I6" s="19">
        <v>820426.36</v>
      </c>
      <c r="J6" s="19">
        <v>-422173.45</v>
      </c>
      <c r="K6" s="19">
        <v>1068946.8700000001</v>
      </c>
      <c r="L6" s="19">
        <v>2326.56</v>
      </c>
      <c r="M6" s="20">
        <f>SUM(D6:L6)</f>
        <v>4235658.1399999997</v>
      </c>
    </row>
    <row r="7" spans="1:15" s="7" customFormat="1" ht="3.95" customHeight="1" x14ac:dyDescent="0.2">
      <c r="A7" s="4"/>
      <c r="B7" s="4"/>
      <c r="C7" s="4"/>
      <c r="D7" s="22"/>
      <c r="E7" s="23"/>
      <c r="F7" s="23"/>
      <c r="G7" s="23"/>
      <c r="H7" s="23"/>
      <c r="I7" s="23"/>
      <c r="J7" s="23"/>
      <c r="K7" s="23"/>
      <c r="L7" s="23"/>
      <c r="M7" s="23"/>
    </row>
    <row r="8" spans="1:15" s="12" customFormat="1" ht="17.100000000000001" customHeight="1" x14ac:dyDescent="0.2">
      <c r="A8" s="9"/>
      <c r="B8" s="10" t="s">
        <v>13</v>
      </c>
      <c r="C8" s="11"/>
      <c r="D8" s="9"/>
      <c r="E8" s="24"/>
      <c r="F8" s="24"/>
      <c r="G8" s="24"/>
      <c r="H8" s="24"/>
      <c r="I8" s="24"/>
      <c r="J8" s="24"/>
      <c r="K8" s="24"/>
      <c r="L8" s="24"/>
      <c r="M8" s="24"/>
    </row>
    <row r="9" spans="1:15" s="7" customFormat="1" ht="14.1" customHeight="1" x14ac:dyDescent="0.2">
      <c r="A9" s="4"/>
      <c r="B9" s="25"/>
      <c r="C9" s="26" t="s">
        <v>14</v>
      </c>
      <c r="D9" s="71">
        <f>643722.81+3710598.9+451.95+7164.61+27396.66</f>
        <v>4389334.9300000006</v>
      </c>
      <c r="E9" s="72">
        <f>185744.94+1071721.04+7914.29+2069.7+130.56</f>
        <v>1267580.53</v>
      </c>
      <c r="F9" s="72">
        <f>62186.62+358797.12+43.71+692.89+2649.52</f>
        <v>424369.86000000004</v>
      </c>
      <c r="G9" s="72">
        <f>18499.23+106751.02+788.34+206.16+13.01</f>
        <v>126257.76</v>
      </c>
      <c r="H9" s="72">
        <f>119743.49+694239.64+84.82+1344.54+5141.37</f>
        <v>820553.86</v>
      </c>
      <c r="I9" s="72">
        <v>0</v>
      </c>
      <c r="J9" s="73">
        <v>0</v>
      </c>
      <c r="K9" s="73">
        <v>0</v>
      </c>
      <c r="L9" s="73">
        <v>0</v>
      </c>
      <c r="M9" s="49">
        <f t="shared" ref="M9:M16" si="0">SUM(D9:L9)</f>
        <v>7028096.9400000013</v>
      </c>
    </row>
    <row r="10" spans="1:15" s="7" customFormat="1" ht="14.1" customHeight="1" x14ac:dyDescent="0.2">
      <c r="A10" s="4"/>
      <c r="B10" s="25"/>
      <c r="C10" s="26" t="s">
        <v>15</v>
      </c>
      <c r="D10" s="71">
        <v>13503.58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49">
        <f t="shared" si="0"/>
        <v>13503.58</v>
      </c>
    </row>
    <row r="11" spans="1:15" s="7" customFormat="1" ht="14.1" customHeight="1" x14ac:dyDescent="0.2">
      <c r="A11" s="4"/>
      <c r="B11" s="25"/>
      <c r="C11" s="26" t="s">
        <v>16</v>
      </c>
      <c r="D11" s="71">
        <v>7663.85</v>
      </c>
      <c r="E11" s="72">
        <v>2182.17</v>
      </c>
      <c r="F11" s="72">
        <v>731.06</v>
      </c>
      <c r="G11" s="72">
        <v>216.86</v>
      </c>
      <c r="H11" s="72">
        <v>1270.67</v>
      </c>
      <c r="I11" s="72">
        <v>0</v>
      </c>
      <c r="J11" s="73">
        <v>0</v>
      </c>
      <c r="K11" s="72">
        <v>0</v>
      </c>
      <c r="L11" s="72">
        <v>0</v>
      </c>
      <c r="M11" s="49">
        <f t="shared" si="0"/>
        <v>12064.61</v>
      </c>
    </row>
    <row r="12" spans="1:15" s="7" customFormat="1" ht="14.1" customHeight="1" x14ac:dyDescent="0.2">
      <c r="A12" s="4"/>
      <c r="B12" s="25"/>
      <c r="C12" s="26" t="s">
        <v>17</v>
      </c>
      <c r="D12" s="74">
        <v>0</v>
      </c>
      <c r="E12" s="72">
        <f>91389.78+490360.81</f>
        <v>581750.59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49">
        <f t="shared" si="0"/>
        <v>581750.59</v>
      </c>
    </row>
    <row r="13" spans="1:15" s="7" customFormat="1" ht="14.1" customHeight="1" x14ac:dyDescent="0.2">
      <c r="A13" s="4"/>
      <c r="B13" s="78"/>
      <c r="C13" s="26" t="s">
        <v>18</v>
      </c>
      <c r="D13" s="71">
        <v>4031.45</v>
      </c>
      <c r="E13" s="72">
        <v>736.51</v>
      </c>
      <c r="F13" s="72">
        <f>3906.28</f>
        <v>3906.28</v>
      </c>
      <c r="G13" s="72">
        <v>80.78</v>
      </c>
      <c r="H13" s="72">
        <v>1724.75</v>
      </c>
      <c r="I13" s="72">
        <v>6194.25</v>
      </c>
      <c r="J13" s="72">
        <v>166.23</v>
      </c>
      <c r="K13" s="72">
        <v>3323.17</v>
      </c>
      <c r="L13" s="72">
        <v>8.44</v>
      </c>
      <c r="M13" s="49">
        <f t="shared" si="0"/>
        <v>20171.859999999997</v>
      </c>
    </row>
    <row r="14" spans="1:15" s="7" customFormat="1" ht="14.1" customHeight="1" x14ac:dyDescent="0.2">
      <c r="A14" s="4"/>
      <c r="B14" s="25"/>
      <c r="C14" s="26" t="s">
        <v>19</v>
      </c>
      <c r="D14" s="71">
        <f>285.59+2454.68+23752+1652.44+2540+744.63</f>
        <v>31429.34</v>
      </c>
      <c r="E14" s="72">
        <f>928236.54-581750.59</f>
        <v>346485.95000000007</v>
      </c>
      <c r="F14" s="72">
        <v>0</v>
      </c>
      <c r="G14" s="72">
        <v>0</v>
      </c>
      <c r="H14" s="72">
        <v>0</v>
      </c>
      <c r="I14" s="72">
        <v>2229427.0099999998</v>
      </c>
      <c r="J14" s="72">
        <f>39650.8</f>
        <v>39650.800000000003</v>
      </c>
      <c r="K14" s="72">
        <v>0</v>
      </c>
      <c r="L14" s="72">
        <f>4086.3+1641.05</f>
        <v>5727.35</v>
      </c>
      <c r="M14" s="49">
        <f t="shared" si="0"/>
        <v>2652720.4499999997</v>
      </c>
    </row>
    <row r="15" spans="1:15" s="7" customFormat="1" ht="14.1" customHeight="1" x14ac:dyDescent="0.2">
      <c r="A15" s="4"/>
      <c r="B15" s="25"/>
      <c r="C15" s="26" t="s">
        <v>61</v>
      </c>
      <c r="D15" s="71">
        <v>0</v>
      </c>
      <c r="E15" s="72">
        <v>952000</v>
      </c>
      <c r="F15" s="72">
        <v>0</v>
      </c>
      <c r="G15" s="72">
        <v>84637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49">
        <f t="shared" si="0"/>
        <v>1036637</v>
      </c>
    </row>
    <row r="16" spans="1:15" s="7" customFormat="1" ht="14.1" hidden="1" customHeight="1" x14ac:dyDescent="0.2">
      <c r="A16" s="4"/>
      <c r="B16" s="25"/>
      <c r="C16" s="26" t="s">
        <v>20</v>
      </c>
      <c r="D16" s="65"/>
      <c r="E16" s="66"/>
      <c r="F16" s="66"/>
      <c r="G16" s="66"/>
      <c r="H16" s="66"/>
      <c r="I16" s="66"/>
      <c r="J16" s="66"/>
      <c r="K16" s="66"/>
      <c r="L16" s="66"/>
      <c r="M16" s="49">
        <f t="shared" si="0"/>
        <v>0</v>
      </c>
    </row>
    <row r="17" spans="1:19" s="7" customFormat="1" ht="14.1" customHeight="1" x14ac:dyDescent="0.2">
      <c r="A17" s="4"/>
      <c r="B17" s="25"/>
      <c r="C17" s="26" t="s">
        <v>21</v>
      </c>
      <c r="D17" s="75">
        <f>SUM(D9:D16)</f>
        <v>4445963.1500000004</v>
      </c>
      <c r="E17" s="75">
        <f>SUM(E9:E16)</f>
        <v>3150735.75</v>
      </c>
      <c r="F17" s="49">
        <f t="shared" ref="F17:M17" si="1">SUM(F9:F15)</f>
        <v>429007.20000000007</v>
      </c>
      <c r="G17" s="49">
        <f t="shared" si="1"/>
        <v>211192.4</v>
      </c>
      <c r="H17" s="49">
        <f t="shared" si="1"/>
        <v>823549.28</v>
      </c>
      <c r="I17" s="49">
        <f t="shared" si="1"/>
        <v>2235621.2599999998</v>
      </c>
      <c r="J17" s="49">
        <f t="shared" si="1"/>
        <v>39817.030000000006</v>
      </c>
      <c r="K17" s="49">
        <f t="shared" si="1"/>
        <v>3323.17</v>
      </c>
      <c r="L17" s="49">
        <f t="shared" si="1"/>
        <v>5735.79</v>
      </c>
      <c r="M17" s="49">
        <f t="shared" si="1"/>
        <v>11344945.030000001</v>
      </c>
    </row>
    <row r="18" spans="1:19" s="7" customFormat="1" ht="7.5" customHeight="1" x14ac:dyDescent="0.2">
      <c r="A18" s="4"/>
      <c r="B18" s="4"/>
      <c r="C18" s="4"/>
      <c r="D18" s="4"/>
      <c r="E18" s="27" t="s">
        <v>54</v>
      </c>
      <c r="F18" s="27"/>
      <c r="G18" s="27"/>
      <c r="H18" s="27"/>
      <c r="I18" s="27"/>
      <c r="J18" s="27"/>
      <c r="K18" s="27"/>
      <c r="L18" s="27"/>
      <c r="M18" s="27"/>
    </row>
    <row r="19" spans="1:19" s="12" customFormat="1" ht="14.1" customHeight="1" x14ac:dyDescent="0.2">
      <c r="A19" s="9"/>
      <c r="B19" s="10" t="s">
        <v>22</v>
      </c>
      <c r="C19" s="11"/>
      <c r="D19" s="9"/>
      <c r="E19" s="24" t="s">
        <v>54</v>
      </c>
      <c r="F19" s="24"/>
      <c r="G19" s="24"/>
      <c r="H19" s="24"/>
      <c r="I19" s="24"/>
      <c r="J19" s="24"/>
      <c r="K19" s="24"/>
      <c r="L19" s="24"/>
      <c r="M19" s="24"/>
    </row>
    <row r="20" spans="1:19" s="21" customFormat="1" ht="14.25" customHeight="1" x14ac:dyDescent="0.2">
      <c r="A20" s="17"/>
      <c r="B20" s="28"/>
      <c r="C20" s="29" t="s">
        <v>23</v>
      </c>
      <c r="D20" s="18">
        <v>3139634.53</v>
      </c>
      <c r="E20" s="19">
        <v>4314031.55</v>
      </c>
      <c r="F20" s="19">
        <v>447000</v>
      </c>
      <c r="G20" s="19">
        <v>204903.54</v>
      </c>
      <c r="H20" s="19">
        <v>521780</v>
      </c>
      <c r="I20" s="19">
        <v>1392443.89</v>
      </c>
      <c r="J20" s="19">
        <v>399498.36</v>
      </c>
      <c r="K20" s="19">
        <v>20</v>
      </c>
      <c r="L20" s="19">
        <v>1750.8</v>
      </c>
      <c r="M20" s="32">
        <f>SUM(D20:L20)</f>
        <v>10421062.670000002</v>
      </c>
    </row>
    <row r="21" spans="1:19" s="21" customFormat="1" ht="14.25" customHeight="1" x14ac:dyDescent="0.2">
      <c r="A21" s="17"/>
      <c r="B21" s="28"/>
      <c r="C21" s="29" t="s">
        <v>24</v>
      </c>
      <c r="D21" s="18">
        <v>0</v>
      </c>
      <c r="E21" s="19">
        <v>0</v>
      </c>
      <c r="F21" s="19"/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32">
        <f>SUM(D21:L21)</f>
        <v>0</v>
      </c>
    </row>
    <row r="22" spans="1:19" s="21" customFormat="1" ht="14.25" customHeight="1" x14ac:dyDescent="0.2">
      <c r="A22" s="17"/>
      <c r="B22" s="28"/>
      <c r="C22" s="29" t="s">
        <v>62</v>
      </c>
      <c r="D22" s="18">
        <f>D15+E15+F15+G15+H15+I15+J15+K15+L15</f>
        <v>1036637</v>
      </c>
      <c r="E22" s="19"/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32">
        <f>SUM(D22:L22)</f>
        <v>1036637</v>
      </c>
    </row>
    <row r="23" spans="1:19" s="21" customFormat="1" ht="14.1" customHeight="1" x14ac:dyDescent="0.2">
      <c r="A23" s="17"/>
      <c r="B23" s="28"/>
      <c r="C23" s="29" t="s">
        <v>25</v>
      </c>
      <c r="D23" s="51">
        <f t="shared" ref="D23:M23" si="2">SUM(D20:D22)</f>
        <v>4176271.53</v>
      </c>
      <c r="E23" s="50">
        <f t="shared" si="2"/>
        <v>4314031.55</v>
      </c>
      <c r="F23" s="50">
        <f t="shared" si="2"/>
        <v>447000</v>
      </c>
      <c r="G23" s="50">
        <f t="shared" si="2"/>
        <v>204903.54</v>
      </c>
      <c r="H23" s="50">
        <f t="shared" si="2"/>
        <v>521780</v>
      </c>
      <c r="I23" s="50">
        <f t="shared" si="2"/>
        <v>1392443.89</v>
      </c>
      <c r="J23" s="50">
        <f t="shared" si="2"/>
        <v>399498.36</v>
      </c>
      <c r="K23" s="50">
        <f t="shared" si="2"/>
        <v>20</v>
      </c>
      <c r="L23" s="50">
        <f t="shared" si="2"/>
        <v>1750.8</v>
      </c>
      <c r="M23" s="50">
        <f t="shared" si="2"/>
        <v>11457699.670000002</v>
      </c>
      <c r="N23" s="44" t="s">
        <v>54</v>
      </c>
    </row>
    <row r="24" spans="1:19" s="12" customFormat="1" ht="17.25" customHeight="1" x14ac:dyDescent="0.2">
      <c r="A24" s="9"/>
      <c r="B24" s="10" t="s">
        <v>26</v>
      </c>
      <c r="C24" s="11"/>
      <c r="D24" s="9"/>
      <c r="E24" s="24"/>
      <c r="F24" s="24"/>
      <c r="G24" s="24"/>
      <c r="H24" s="24"/>
      <c r="I24" s="24"/>
      <c r="J24" s="24"/>
      <c r="K24" s="24"/>
      <c r="L24" s="24"/>
      <c r="M24" s="24"/>
      <c r="R24" s="46"/>
    </row>
    <row r="25" spans="1:19" s="21" customFormat="1" ht="14.25" customHeight="1" x14ac:dyDescent="0.2">
      <c r="A25" s="17"/>
      <c r="B25" s="28"/>
      <c r="C25" s="30"/>
      <c r="D25" s="31">
        <f>SUM(D6,D17)-D23</f>
        <v>2370442.5100000012</v>
      </c>
      <c r="E25" s="20">
        <f t="shared" ref="E25:L25" si="3">SUM(E6,E17)-E23</f>
        <v>-1515006.3199999998</v>
      </c>
      <c r="F25" s="32">
        <f t="shared" si="3"/>
        <v>200051.53000000003</v>
      </c>
      <c r="G25" s="32">
        <f t="shared" si="3"/>
        <v>58121.499999999971</v>
      </c>
      <c r="H25" s="32">
        <f t="shared" si="3"/>
        <v>1048983.74</v>
      </c>
      <c r="I25" s="32">
        <f t="shared" si="3"/>
        <v>1663603.7299999997</v>
      </c>
      <c r="J25" s="32">
        <f t="shared" si="3"/>
        <v>-781854.78</v>
      </c>
      <c r="K25" s="32">
        <f t="shared" si="3"/>
        <v>1072250.04</v>
      </c>
      <c r="L25" s="32">
        <f t="shared" si="3"/>
        <v>6311.55</v>
      </c>
      <c r="M25" s="20">
        <f>SUM(D25:L25)</f>
        <v>4122903.5000000009</v>
      </c>
      <c r="N25" s="45" t="s">
        <v>54</v>
      </c>
      <c r="O25" s="44" t="s">
        <v>54</v>
      </c>
      <c r="R25" s="45"/>
    </row>
    <row r="26" spans="1:19" s="35" customFormat="1" ht="12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4" t="s">
        <v>27</v>
      </c>
      <c r="R26" s="47"/>
    </row>
    <row r="27" spans="1:19" s="36" customFormat="1" ht="14.25" customHeight="1" x14ac:dyDescent="0.2">
      <c r="A27" s="11"/>
      <c r="B27" s="9"/>
      <c r="C27" s="10" t="s">
        <v>28</v>
      </c>
      <c r="D27" s="10"/>
      <c r="E27" s="10"/>
      <c r="F27" s="10"/>
      <c r="G27" s="10"/>
      <c r="H27" s="10" t="s">
        <v>29</v>
      </c>
      <c r="I27" s="10"/>
      <c r="J27" s="11"/>
      <c r="K27" s="11"/>
      <c r="L27" s="11"/>
      <c r="M27" s="11"/>
      <c r="N27" s="11"/>
      <c r="O27" s="11"/>
      <c r="R27" s="48"/>
    </row>
    <row r="28" spans="1:19" ht="12.6" customHeight="1" x14ac:dyDescent="0.2">
      <c r="D28" s="37" t="s">
        <v>30</v>
      </c>
      <c r="E28" s="60">
        <v>51.15</v>
      </c>
      <c r="J28" s="37" t="s">
        <v>31</v>
      </c>
      <c r="K28" s="4" t="s">
        <v>32</v>
      </c>
      <c r="R28" s="42"/>
    </row>
    <row r="29" spans="1:19" ht="12.6" customHeight="1" x14ac:dyDescent="0.2">
      <c r="L29" s="37" t="s">
        <v>33</v>
      </c>
      <c r="M29" s="61">
        <f>8927829+270000</f>
        <v>9197829</v>
      </c>
      <c r="R29" s="42"/>
      <c r="S29" s="59"/>
    </row>
    <row r="30" spans="1:19" ht="12.6" customHeight="1" x14ac:dyDescent="0.2">
      <c r="B30" s="4" t="s">
        <v>59</v>
      </c>
      <c r="D30" s="37" t="s">
        <v>34</v>
      </c>
      <c r="E30" s="60">
        <f>5864.49+3002603.61+7455.99+252893.29+76825.63+958825.42+2536155.54+200959.5+1172265.24</f>
        <v>8213848.7100000009</v>
      </c>
      <c r="L30" s="37" t="s">
        <v>35</v>
      </c>
      <c r="M30" s="61" t="s">
        <v>54</v>
      </c>
      <c r="R30" s="42"/>
    </row>
    <row r="31" spans="1:19" ht="12.6" customHeight="1" x14ac:dyDescent="0.2">
      <c r="L31" s="37" t="s">
        <v>36</v>
      </c>
      <c r="M31" s="61">
        <v>270000</v>
      </c>
      <c r="N31" s="4" t="s">
        <v>63</v>
      </c>
      <c r="R31" s="42"/>
    </row>
    <row r="32" spans="1:19" ht="12.6" customHeight="1" x14ac:dyDescent="0.2">
      <c r="B32" s="4" t="s">
        <v>60</v>
      </c>
      <c r="D32" s="37" t="s">
        <v>34</v>
      </c>
      <c r="E32" s="57">
        <f>25873.72</f>
        <v>25873.72</v>
      </c>
      <c r="L32" s="37" t="s">
        <v>37</v>
      </c>
      <c r="M32" s="76">
        <v>0</v>
      </c>
      <c r="N32" s="4" t="s">
        <v>56</v>
      </c>
    </row>
    <row r="33" spans="1:16" ht="12.6" customHeight="1" x14ac:dyDescent="0.2">
      <c r="J33" s="37" t="s">
        <v>38</v>
      </c>
      <c r="L33" s="37" t="s">
        <v>39</v>
      </c>
      <c r="M33" s="77">
        <f>+M29-M31-M32</f>
        <v>8927829</v>
      </c>
      <c r="N33" s="4" t="s">
        <v>55</v>
      </c>
    </row>
    <row r="34" spans="1:16" ht="12.6" customHeight="1" x14ac:dyDescent="0.2">
      <c r="D34" s="37"/>
      <c r="E34" s="56">
        <f>SUM(E30:E32)</f>
        <v>8239722.4300000006</v>
      </c>
      <c r="L34" s="4" t="s">
        <v>40</v>
      </c>
      <c r="M34" s="37" t="s">
        <v>41</v>
      </c>
      <c r="N34" s="38"/>
      <c r="O34" s="38"/>
    </row>
    <row r="35" spans="1:16" ht="12.6" customHeight="1" x14ac:dyDescent="0.2">
      <c r="I35" s="52"/>
      <c r="N35" s="9" t="s">
        <v>54</v>
      </c>
      <c r="O35" s="9"/>
    </row>
    <row r="36" spans="1:16" s="24" customFormat="1" ht="16.5" customHeight="1" x14ac:dyDescent="0.2">
      <c r="A36" s="9"/>
      <c r="B36" s="9"/>
      <c r="C36" s="5" t="s">
        <v>42</v>
      </c>
      <c r="D36" s="55"/>
      <c r="E36" s="55"/>
      <c r="F36" s="55"/>
      <c r="I36" s="4"/>
      <c r="J36" s="9">
        <v>2021</v>
      </c>
      <c r="K36" s="4"/>
      <c r="L36" s="4"/>
      <c r="M36" s="9">
        <v>2022</v>
      </c>
      <c r="N36" s="37"/>
      <c r="O36" s="39"/>
      <c r="P36" s="58"/>
    </row>
    <row r="37" spans="1:16" ht="12.6" customHeight="1" x14ac:dyDescent="0.2">
      <c r="C37" s="4">
        <v>2022</v>
      </c>
      <c r="E37" s="37" t="s">
        <v>45</v>
      </c>
      <c r="I37" s="53" t="s">
        <v>43</v>
      </c>
      <c r="K37" s="24"/>
      <c r="L37" s="53" t="s">
        <v>44</v>
      </c>
      <c r="O37" s="39"/>
    </row>
    <row r="38" spans="1:16" ht="36" x14ac:dyDescent="0.2">
      <c r="B38" s="62" t="s">
        <v>57</v>
      </c>
      <c r="D38" s="37" t="s">
        <v>46</v>
      </c>
      <c r="E38" s="63">
        <f>66737300+3315200+4351918+248500+311737580+900800+60897950+15960478</f>
        <v>464149726</v>
      </c>
      <c r="I38" s="37" t="s">
        <v>3</v>
      </c>
      <c r="J38" s="67">
        <v>0.79930000000000001</v>
      </c>
      <c r="L38" s="37" t="s">
        <v>3</v>
      </c>
      <c r="M38" s="4">
        <v>0.79930000000000001</v>
      </c>
      <c r="N38" s="40"/>
      <c r="O38" s="39"/>
    </row>
    <row r="39" spans="1:16" ht="12.6" customHeight="1" x14ac:dyDescent="0.2">
      <c r="B39" s="62"/>
      <c r="D39" s="37" t="s">
        <v>47</v>
      </c>
      <c r="E39" s="63">
        <f>13702593+782366+66186100+5951810+3400268</f>
        <v>90023137</v>
      </c>
      <c r="I39" s="37" t="s">
        <v>4</v>
      </c>
      <c r="J39" s="4">
        <v>0.23089999999999999</v>
      </c>
      <c r="L39" s="37" t="s">
        <v>4</v>
      </c>
      <c r="M39" s="4">
        <v>0.23089999999999999</v>
      </c>
      <c r="N39" s="40"/>
      <c r="O39" s="39"/>
    </row>
    <row r="40" spans="1:16" ht="12.6" customHeight="1" x14ac:dyDescent="0.2">
      <c r="D40" s="37" t="s">
        <v>48</v>
      </c>
      <c r="E40" s="60">
        <f>74176</f>
        <v>74176</v>
      </c>
      <c r="I40" s="37" t="s">
        <v>5</v>
      </c>
      <c r="J40" s="4">
        <v>7.7299999999999994E-2</v>
      </c>
      <c r="L40" s="37" t="s">
        <v>5</v>
      </c>
      <c r="M40" s="4">
        <v>7.7299999999999994E-2</v>
      </c>
      <c r="N40" s="41"/>
    </row>
    <row r="41" spans="1:16" ht="12.6" customHeight="1" x14ac:dyDescent="0.2">
      <c r="D41" s="37" t="s">
        <v>50</v>
      </c>
      <c r="E41" s="64">
        <v>0</v>
      </c>
      <c r="I41" s="37" t="s">
        <v>49</v>
      </c>
      <c r="J41" s="4">
        <v>2.3E-2</v>
      </c>
      <c r="L41" s="37" t="s">
        <v>49</v>
      </c>
      <c r="M41" s="4">
        <v>2.3E-2</v>
      </c>
      <c r="N41" s="40"/>
    </row>
    <row r="42" spans="1:16" ht="12.6" customHeight="1" x14ac:dyDescent="0.2">
      <c r="D42" s="37"/>
      <c r="E42" s="57"/>
      <c r="I42" s="37" t="s">
        <v>51</v>
      </c>
      <c r="J42" s="68">
        <v>0.15</v>
      </c>
      <c r="L42" s="37" t="s">
        <v>51</v>
      </c>
      <c r="M42" s="70">
        <v>0.15</v>
      </c>
      <c r="N42" s="40"/>
    </row>
    <row r="43" spans="1:16" ht="12.95" customHeight="1" x14ac:dyDescent="0.2">
      <c r="D43" s="4" t="s">
        <v>53</v>
      </c>
      <c r="E43" s="69">
        <f>SUM(E38:E42)</f>
        <v>554247039</v>
      </c>
      <c r="I43" s="37" t="s">
        <v>52</v>
      </c>
      <c r="J43" s="4">
        <f>SUM(J38:J42)</f>
        <v>1.2804999999999997</v>
      </c>
      <c r="K43" s="37"/>
      <c r="L43" s="37" t="s">
        <v>52</v>
      </c>
      <c r="M43" s="4">
        <f>SUM(M38:M42)</f>
        <v>1.2804999999999997</v>
      </c>
      <c r="N43" s="27"/>
    </row>
    <row r="44" spans="1:16" ht="12" customHeight="1" x14ac:dyDescent="0.2">
      <c r="K44" s="37"/>
      <c r="L44" s="37"/>
      <c r="M44" s="54"/>
      <c r="N44" s="27"/>
    </row>
    <row r="45" spans="1:16" ht="15" customHeight="1" x14ac:dyDescent="0.2">
      <c r="O45" s="43"/>
    </row>
  </sheetData>
  <pageMargins left="0" right="0" top="0.25" bottom="0.25" header="0.5" footer="0.22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Viefhaus, Onda</dc:creator>
  <cp:lastModifiedBy>Gillig, Carly</cp:lastModifiedBy>
  <cp:lastPrinted>2023-03-14T13:11:58Z</cp:lastPrinted>
  <dcterms:created xsi:type="dcterms:W3CDTF">2016-03-09T15:29:35Z</dcterms:created>
  <dcterms:modified xsi:type="dcterms:W3CDTF">2023-03-14T13:20:07Z</dcterms:modified>
</cp:coreProperties>
</file>