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ounting\Annual Co Fin Stmt\Annual Co Stmt\"/>
    </mc:Choice>
  </mc:AlternateContent>
  <xr:revisionPtr revIDLastSave="0" documentId="13_ncr:1_{C717CBCC-4C07-47F8-B186-B07F62A808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J14" i="1"/>
  <c r="F9" i="1"/>
  <c r="D13" i="1"/>
  <c r="D14" i="1"/>
  <c r="D9" i="1"/>
  <c r="D10" i="1"/>
  <c r="K20" i="1" l="1"/>
  <c r="J20" i="1"/>
  <c r="I20" i="1"/>
  <c r="H20" i="1"/>
  <c r="E20" i="1"/>
  <c r="D20" i="1"/>
  <c r="D22" i="1"/>
  <c r="E14" i="1"/>
  <c r="E43" i="1" l="1"/>
  <c r="E39" i="1"/>
  <c r="E38" i="1"/>
  <c r="E28" i="1" l="1"/>
  <c r="E32" i="1"/>
  <c r="E30" i="1"/>
  <c r="G9" i="1" l="1"/>
  <c r="M33" i="1" l="1"/>
  <c r="F23" i="1"/>
  <c r="M42" i="1" l="1"/>
  <c r="E34" i="1"/>
  <c r="L23" i="1"/>
  <c r="K23" i="1"/>
  <c r="J23" i="1"/>
  <c r="I23" i="1"/>
  <c r="H23" i="1"/>
  <c r="L17" i="1"/>
  <c r="K17" i="1"/>
  <c r="J17" i="1"/>
  <c r="I17" i="1"/>
  <c r="H17" i="1"/>
  <c r="G23" i="1"/>
  <c r="G17" i="1"/>
  <c r="F17" i="1" l="1"/>
  <c r="E23" i="1"/>
  <c r="E17" i="1"/>
  <c r="D23" i="1"/>
  <c r="D17" i="1"/>
  <c r="H42" i="1" l="1"/>
  <c r="M22" i="1" l="1"/>
  <c r="M21" i="1"/>
  <c r="M20" i="1"/>
  <c r="M16" i="1"/>
  <c r="M15" i="1"/>
  <c r="M13" i="1"/>
  <c r="M12" i="1"/>
  <c r="M11" i="1"/>
  <c r="M10" i="1"/>
  <c r="M9" i="1"/>
  <c r="M6" i="1"/>
  <c r="M23" i="1" l="1"/>
  <c r="D25" i="1"/>
  <c r="F25" i="1"/>
  <c r="H25" i="1"/>
  <c r="J25" i="1"/>
  <c r="E25" i="1"/>
  <c r="G25" i="1"/>
  <c r="I25" i="1"/>
  <c r="K25" i="1"/>
  <c r="L25" i="1"/>
  <c r="M14" i="1"/>
  <c r="M17" i="1" s="1"/>
  <c r="M25" i="1" l="1"/>
</calcChain>
</file>

<file path=xl/sharedStrings.xml><?xml version="1.0" encoding="utf-8"?>
<sst xmlns="http://schemas.openxmlformats.org/spreadsheetml/2006/main" count="80" uniqueCount="64">
  <si>
    <t>EUREKA FIRE PROTECTION DISTRICT</t>
  </si>
  <si>
    <t>Annual Report of Financial Transactions</t>
  </si>
  <si>
    <t xml:space="preserve">A.  BEGINNING BALANCES * </t>
  </si>
  <si>
    <t>General</t>
  </si>
  <si>
    <t>Ambulance</t>
  </si>
  <si>
    <t>Pension</t>
  </si>
  <si>
    <t>Dispatch</t>
  </si>
  <si>
    <t>Bond Retire.</t>
  </si>
  <si>
    <t>Bond 08</t>
  </si>
  <si>
    <t>Medical</t>
  </si>
  <si>
    <t>Capital</t>
  </si>
  <si>
    <t>Explorers</t>
  </si>
  <si>
    <t>TOTALS</t>
  </si>
  <si>
    <t>B.  SUMMARY OF RECEIPTS</t>
  </si>
  <si>
    <t xml:space="preserve">Tax Revenues  </t>
  </si>
  <si>
    <t xml:space="preserve">Permits/Fees  </t>
  </si>
  <si>
    <t xml:space="preserve">Contractual Agreements  </t>
  </si>
  <si>
    <t xml:space="preserve">Amb Service Charges  </t>
  </si>
  <si>
    <t xml:space="preserve">Int &amp; Investment Income  </t>
  </si>
  <si>
    <t xml:space="preserve">Miscellaneous  </t>
  </si>
  <si>
    <t xml:space="preserve">Due (To) From  </t>
  </si>
  <si>
    <t xml:space="preserve">Funds from Sale of Bonds  </t>
  </si>
  <si>
    <t xml:space="preserve">  SUBTOTAL  </t>
  </si>
  <si>
    <t>C.  SUMMARY OF DISBURSEMENTS</t>
  </si>
  <si>
    <t xml:space="preserve">General Disbursements </t>
  </si>
  <si>
    <t xml:space="preserve">Payroll W/H Programs </t>
  </si>
  <si>
    <t xml:space="preserve">Due (To) From </t>
  </si>
  <si>
    <t xml:space="preserve">SUBTOTAL </t>
  </si>
  <si>
    <t>D.  ENDING BALANCES *</t>
  </si>
  <si>
    <t>* Includes all cash or deposits in control of collector, all certificates, notes, and other nonreserved investments.</t>
  </si>
  <si>
    <t>E.  SUMMARY OF ENDING BALANCES BY DEPOSITORY  (All Funds)</t>
  </si>
  <si>
    <t>F.  STATEMENT OF INDEBTEDNESS</t>
  </si>
  <si>
    <t>Change in Petty Cash</t>
  </si>
  <si>
    <t>1)</t>
  </si>
  <si>
    <t>Bonded Indebtedness (General Obligation Bonds)</t>
  </si>
  <si>
    <t>Outstanding Beginning of Period</t>
  </si>
  <si>
    <t>Jefferson Bank &amp; Trust</t>
  </si>
  <si>
    <t>Cash Accounts</t>
  </si>
  <si>
    <t>issued</t>
  </si>
  <si>
    <t>Retired</t>
  </si>
  <si>
    <t>Rockwood Bank</t>
  </si>
  <si>
    <t>escrow</t>
  </si>
  <si>
    <t>2)</t>
  </si>
  <si>
    <t>Outstanding End of Period</t>
  </si>
  <si>
    <t>Short-term</t>
  </si>
  <si>
    <t>None</t>
  </si>
  <si>
    <t xml:space="preserve">G.  STATEMENT of ASSESSED VALUATION and TAX RATES  </t>
  </si>
  <si>
    <t>2)  Tax Rates</t>
  </si>
  <si>
    <t>3)  Tax Rates</t>
  </si>
  <si>
    <t>1)  Assessed Valuation</t>
  </si>
  <si>
    <t>Real Estate</t>
  </si>
  <si>
    <t>Personal Property</t>
  </si>
  <si>
    <t>State Assessed RR &amp; Utility</t>
  </si>
  <si>
    <t>Central Dispatch</t>
  </si>
  <si>
    <t>Manufacturer's Equipment</t>
  </si>
  <si>
    <t>Bond Retirement</t>
  </si>
  <si>
    <t>TOTAL</t>
  </si>
  <si>
    <t>Total</t>
  </si>
  <si>
    <t xml:space="preserve"> </t>
  </si>
  <si>
    <t>*this is the number given to wildwood when they ask Go Debt</t>
  </si>
  <si>
    <t>*defeasance amount</t>
  </si>
  <si>
    <t>*6520</t>
  </si>
  <si>
    <t>January 1 through December 31, 2021</t>
  </si>
  <si>
    <t>*Come from front page of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</si>
</sst>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"/>
    <numFmt numFmtId="166" formatCode="0.0000"/>
    <numFmt numFmtId="167" formatCode="#,##0.0000"/>
    <numFmt numFmtId="168" formatCode="0.000"/>
  </numFmts>
  <fonts count="16" x14ac:knownFonts="1">
    <font>
      <sz val="9"/>
      <name val="Arial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b/>
      <i/>
      <sz val="9"/>
      <color indexed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164" fontId="4" fillId="0" borderId="0" xfId="0" applyNumberFormat="1" applyFont="1" applyAlignment="1">
      <alignment horizontal="centerContinuous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Protection="1"/>
    <xf numFmtId="0" fontId="4" fillId="0" borderId="0" xfId="0" applyFont="1" applyBorder="1" applyProtection="1"/>
    <xf numFmtId="43" fontId="4" fillId="0" borderId="0" xfId="1" applyFont="1" applyBorder="1" applyProtection="1"/>
    <xf numFmtId="43" fontId="11" fillId="0" borderId="0" xfId="1" applyFont="1" applyBorder="1" applyProtection="1"/>
    <xf numFmtId="0" fontId="6" fillId="0" borderId="0" xfId="0" applyFont="1" applyProtection="1"/>
    <xf numFmtId="0" fontId="5" fillId="0" borderId="0" xfId="0" applyFont="1" applyBorder="1"/>
    <xf numFmtId="0" fontId="8" fillId="0" borderId="0" xfId="0" applyFont="1" applyBorder="1"/>
    <xf numFmtId="0" fontId="12" fillId="0" borderId="0" xfId="0" applyFont="1"/>
    <xf numFmtId="0" fontId="10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Border="1"/>
    <xf numFmtId="0" fontId="11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165" fontId="4" fillId="0" borderId="0" xfId="0" applyNumberFormat="1" applyFont="1"/>
    <xf numFmtId="165" fontId="4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43" fontId="4" fillId="0" borderId="0" xfId="1" applyFont="1"/>
    <xf numFmtId="165" fontId="6" fillId="0" borderId="0" xfId="0" applyNumberFormat="1" applyFont="1" applyProtection="1"/>
    <xf numFmtId="43" fontId="6" fillId="0" borderId="0" xfId="0" applyNumberFormat="1" applyFont="1" applyAlignment="1" applyProtection="1">
      <alignment vertical="center"/>
    </xf>
    <xf numFmtId="43" fontId="6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3" fontId="9" fillId="0" borderId="0" xfId="1" applyFont="1"/>
    <xf numFmtId="43" fontId="11" fillId="0" borderId="0" xfId="1" applyFont="1" applyAlignment="1">
      <alignment vertical="top"/>
    </xf>
    <xf numFmtId="43" fontId="13" fillId="0" borderId="0" xfId="1" applyFont="1"/>
    <xf numFmtId="43" fontId="4" fillId="0" borderId="1" xfId="1" applyFont="1" applyFill="1" applyBorder="1" applyProtection="1">
      <protection locked="0"/>
    </xf>
    <xf numFmtId="43" fontId="11" fillId="0" borderId="1" xfId="1" applyFont="1" applyFill="1" applyBorder="1" applyProtection="1">
      <protection locked="0"/>
    </xf>
    <xf numFmtId="43" fontId="11" fillId="0" borderId="1" xfId="1" applyFont="1" applyFill="1" applyBorder="1"/>
    <xf numFmtId="43" fontId="4" fillId="0" borderId="1" xfId="1" applyFont="1" applyFill="1" applyBorder="1"/>
    <xf numFmtId="0" fontId="11" fillId="0" borderId="0" xfId="0" applyFont="1" applyFill="1"/>
    <xf numFmtId="0" fontId="12" fillId="0" borderId="0" xfId="0" applyFont="1" applyFill="1"/>
    <xf numFmtId="43" fontId="11" fillId="0" borderId="1" xfId="1" applyFont="1" applyFill="1" applyBorder="1" applyAlignment="1" applyProtection="1">
      <alignment vertical="center"/>
    </xf>
    <xf numFmtId="0" fontId="4" fillId="0" borderId="0" xfId="0" applyFont="1" applyFill="1"/>
    <xf numFmtId="0" fontId="7" fillId="0" borderId="0" xfId="0" applyFont="1" applyFill="1"/>
    <xf numFmtId="43" fontId="4" fillId="0" borderId="1" xfId="1" applyFont="1" applyFill="1" applyBorder="1" applyAlignment="1" applyProtection="1">
      <alignment vertic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/>
    <xf numFmtId="167" fontId="4" fillId="0" borderId="0" xfId="0" applyNumberFormat="1" applyFont="1" applyFill="1" applyProtection="1">
      <protection locked="0"/>
    </xf>
    <xf numFmtId="167" fontId="15" fillId="0" borderId="0" xfId="0" applyNumberFormat="1" applyFont="1" applyFill="1" applyProtection="1">
      <protection locked="0"/>
    </xf>
    <xf numFmtId="167" fontId="4" fillId="0" borderId="0" xfId="1" applyNumberFormat="1" applyFont="1" applyFill="1" applyProtection="1"/>
    <xf numFmtId="0" fontId="4" fillId="0" borderId="0" xfId="0" applyNumberFormat="1" applyFont="1" applyFill="1"/>
    <xf numFmtId="168" fontId="11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39" fontId="4" fillId="0" borderId="0" xfId="1" applyNumberFormat="1" applyFont="1" applyFill="1" applyProtection="1">
      <protection locked="0"/>
    </xf>
    <xf numFmtId="43" fontId="4" fillId="0" borderId="0" xfId="1" applyFont="1" applyFill="1"/>
    <xf numFmtId="41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44" fontId="12" fillId="0" borderId="0" xfId="0" applyNumberFormat="1" applyFont="1"/>
    <xf numFmtId="44" fontId="4" fillId="0" borderId="0" xfId="2" applyFont="1"/>
    <xf numFmtId="0" fontId="4" fillId="0" borderId="4" xfId="0" applyFont="1" applyFill="1" applyBorder="1"/>
    <xf numFmtId="43" fontId="11" fillId="0" borderId="1" xfId="1" applyFont="1" applyFill="1" applyBorder="1" applyProtection="1"/>
    <xf numFmtId="43" fontId="4" fillId="0" borderId="1" xfId="1" applyFont="1" applyFill="1" applyBorder="1" applyProtection="1"/>
    <xf numFmtId="43" fontId="4" fillId="0" borderId="0" xfId="1" applyFont="1" applyFill="1" applyProtection="1">
      <protection locked="0"/>
    </xf>
    <xf numFmtId="44" fontId="11" fillId="0" borderId="0" xfId="2" applyFont="1" applyFill="1" applyProtection="1">
      <protection locked="0"/>
    </xf>
    <xf numFmtId="44" fontId="11" fillId="0" borderId="0" xfId="2" applyFont="1" applyFill="1"/>
    <xf numFmtId="44" fontId="12" fillId="0" borderId="0" xfId="2" applyFont="1" applyFill="1" applyProtection="1"/>
    <xf numFmtId="0" fontId="4" fillId="0" borderId="0" xfId="0" applyFont="1" applyAlignment="1">
      <alignment wrapText="1"/>
    </xf>
    <xf numFmtId="41" fontId="4" fillId="0" borderId="0" xfId="1" applyNumberFormat="1" applyFont="1" applyFill="1" applyProtection="1">
      <protection locked="0"/>
    </xf>
    <xf numFmtId="43" fontId="4" fillId="0" borderId="0" xfId="1" applyNumberFormat="1" applyFont="1" applyFill="1" applyProtection="1">
      <protection locked="0"/>
    </xf>
    <xf numFmtId="43" fontId="4" fillId="0" borderId="0" xfId="2" applyNumberFormat="1" applyFont="1" applyFill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defaultColWidth="9.140625" defaultRowHeight="15" customHeight="1" x14ac:dyDescent="0.2"/>
  <cols>
    <col min="1" max="1" width="1.85546875" style="4" customWidth="1"/>
    <col min="2" max="2" width="12" style="4" customWidth="1"/>
    <col min="3" max="3" width="7.140625" style="4" customWidth="1"/>
    <col min="4" max="4" width="12.5703125" style="4" customWidth="1"/>
    <col min="5" max="5" width="11.85546875" style="4" customWidth="1"/>
    <col min="6" max="6" width="14.7109375" style="4" customWidth="1"/>
    <col min="7" max="7" width="11" style="4" customWidth="1"/>
    <col min="8" max="8" width="11.85546875" style="4" customWidth="1"/>
    <col min="9" max="9" width="10.85546875" style="4" customWidth="1"/>
    <col min="10" max="10" width="10.42578125" style="4" bestFit="1" customWidth="1"/>
    <col min="11" max="11" width="11.7109375" style="4" customWidth="1"/>
    <col min="12" max="12" width="9.5703125" style="4" customWidth="1"/>
    <col min="13" max="13" width="15.42578125" style="4" customWidth="1"/>
    <col min="14" max="14" width="12.85546875" style="4" customWidth="1"/>
    <col min="15" max="15" width="12.28515625" style="4" customWidth="1"/>
    <col min="16" max="16" width="12" style="4" bestFit="1" customWidth="1"/>
    <col min="17" max="18" width="9.140625" style="4"/>
    <col min="19" max="19" width="12" style="4" bestFit="1" customWidth="1"/>
    <col min="20" max="16384" width="9.140625" style="4"/>
  </cols>
  <sheetData>
    <row r="1" spans="1:15" s="3" customFormat="1" ht="2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14.1" customHeight="1" x14ac:dyDescent="0.2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4.1" customHeight="1" x14ac:dyDescent="0.2">
      <c r="A3" s="4"/>
      <c r="B3" s="8" t="s">
        <v>62</v>
      </c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s="14" customFormat="1" ht="12.75" customHeight="1" x14ac:dyDescent="0.2">
      <c r="A4" s="11"/>
      <c r="B4" s="12" t="s">
        <v>2</v>
      </c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8" customFormat="1" ht="17.25" customHeight="1" x14ac:dyDescent="0.2">
      <c r="A5" s="15"/>
      <c r="B5" s="15"/>
      <c r="C5" s="16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</row>
    <row r="6" spans="1:15" s="24" customFormat="1" ht="14.25" customHeight="1" x14ac:dyDescent="0.2">
      <c r="A6" s="19"/>
      <c r="B6" s="20"/>
      <c r="C6" s="20"/>
      <c r="D6" s="21">
        <v>2929429.42</v>
      </c>
      <c r="E6" s="22">
        <v>-551353.93000000005</v>
      </c>
      <c r="F6" s="22">
        <v>142150.18</v>
      </c>
      <c r="G6" s="22">
        <v>46274.19</v>
      </c>
      <c r="H6" s="22">
        <v>441919.3</v>
      </c>
      <c r="I6" s="22">
        <v>2400907.5699999998</v>
      </c>
      <c r="J6" s="22">
        <v>341514.62</v>
      </c>
      <c r="K6" s="22">
        <v>943156.79</v>
      </c>
      <c r="L6" s="22">
        <v>3230.89</v>
      </c>
      <c r="M6" s="23">
        <f>SUM(D6:L6)</f>
        <v>6697229.0299999993</v>
      </c>
    </row>
    <row r="7" spans="1:15" s="29" customFormat="1" ht="3.95" customHeight="1" x14ac:dyDescent="0.2">
      <c r="A7" s="25"/>
      <c r="B7" s="26"/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</row>
    <row r="8" spans="1:15" s="14" customFormat="1" ht="17.100000000000001" customHeight="1" x14ac:dyDescent="0.2">
      <c r="A8" s="11"/>
      <c r="B8" s="30" t="s">
        <v>13</v>
      </c>
      <c r="C8" s="31"/>
      <c r="D8" s="11"/>
      <c r="E8" s="32"/>
      <c r="F8" s="32"/>
      <c r="G8" s="32"/>
      <c r="H8" s="32"/>
      <c r="I8" s="32"/>
      <c r="J8" s="32"/>
      <c r="K8" s="32"/>
      <c r="L8" s="32"/>
      <c r="M8" s="32"/>
    </row>
    <row r="9" spans="1:15" s="7" customFormat="1" ht="14.1" customHeight="1" x14ac:dyDescent="0.2">
      <c r="A9" s="4"/>
      <c r="B9" s="33"/>
      <c r="C9" s="34" t="s">
        <v>14</v>
      </c>
      <c r="D9" s="63">
        <f>4715955.15+39578.74</f>
        <v>4755533.8900000006</v>
      </c>
      <c r="E9" s="64">
        <v>1343186.98</v>
      </c>
      <c r="F9" s="64">
        <f>449916.89</f>
        <v>449916.89</v>
      </c>
      <c r="G9" s="64">
        <f>18445.64+108612.9</f>
        <v>127058.54</v>
      </c>
      <c r="H9" s="64">
        <v>823965.2</v>
      </c>
      <c r="I9" s="64">
        <v>0</v>
      </c>
      <c r="J9" s="92">
        <v>0</v>
      </c>
      <c r="K9" s="92">
        <v>0</v>
      </c>
      <c r="L9" s="92">
        <v>0</v>
      </c>
      <c r="M9" s="65">
        <f t="shared" ref="M9:M16" si="0">SUM(D9:L9)</f>
        <v>7499661.5000000009</v>
      </c>
    </row>
    <row r="10" spans="1:15" s="7" customFormat="1" ht="14.1" customHeight="1" x14ac:dyDescent="0.2">
      <c r="A10" s="4"/>
      <c r="B10" s="33"/>
      <c r="C10" s="34" t="s">
        <v>15</v>
      </c>
      <c r="D10" s="63">
        <f>5505.8+792.82+325</f>
        <v>6623.62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65">
        <f t="shared" si="0"/>
        <v>6623.62</v>
      </c>
    </row>
    <row r="11" spans="1:15" s="7" customFormat="1" ht="14.1" customHeight="1" x14ac:dyDescent="0.2">
      <c r="A11" s="4"/>
      <c r="B11" s="33"/>
      <c r="C11" s="34" t="s">
        <v>16</v>
      </c>
      <c r="D11" s="63">
        <v>7663.85</v>
      </c>
      <c r="E11" s="64">
        <v>2182.17</v>
      </c>
      <c r="F11" s="64">
        <v>731.06</v>
      </c>
      <c r="G11" s="64">
        <v>216.86</v>
      </c>
      <c r="H11" s="64">
        <v>1270.67</v>
      </c>
      <c r="I11" s="64">
        <v>0</v>
      </c>
      <c r="J11" s="92">
        <v>0</v>
      </c>
      <c r="K11" s="64">
        <v>0</v>
      </c>
      <c r="L11" s="64">
        <v>0</v>
      </c>
      <c r="M11" s="65">
        <f t="shared" si="0"/>
        <v>12064.61</v>
      </c>
    </row>
    <row r="12" spans="1:15" s="7" customFormat="1" ht="14.1" customHeight="1" x14ac:dyDescent="0.2">
      <c r="A12" s="4"/>
      <c r="B12" s="33"/>
      <c r="C12" s="34" t="s">
        <v>17</v>
      </c>
      <c r="D12" s="93">
        <v>0</v>
      </c>
      <c r="E12" s="64">
        <v>819076.29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65">
        <f t="shared" si="0"/>
        <v>819076.29</v>
      </c>
    </row>
    <row r="13" spans="1:15" s="7" customFormat="1" ht="14.1" customHeight="1" x14ac:dyDescent="0.2">
      <c r="A13" s="4"/>
      <c r="B13" s="33"/>
      <c r="C13" s="34" t="s">
        <v>18</v>
      </c>
      <c r="D13" s="63">
        <f>3151.71</f>
        <v>3151.71</v>
      </c>
      <c r="E13" s="64">
        <v>580.80999999999995</v>
      </c>
      <c r="F13" s="64">
        <v>246.2</v>
      </c>
      <c r="G13" s="64">
        <v>55.61</v>
      </c>
      <c r="H13" s="64">
        <v>619.29</v>
      </c>
      <c r="I13" s="64">
        <v>2649.33</v>
      </c>
      <c r="J13" s="64">
        <v>52.82</v>
      </c>
      <c r="K13" s="64">
        <v>1505.08</v>
      </c>
      <c r="L13" s="64">
        <v>0.31</v>
      </c>
      <c r="M13" s="65">
        <f t="shared" si="0"/>
        <v>8861.159999999998</v>
      </c>
    </row>
    <row r="14" spans="1:15" s="7" customFormat="1" ht="14.1" customHeight="1" x14ac:dyDescent="0.2">
      <c r="A14" s="4"/>
      <c r="B14" s="33"/>
      <c r="C14" s="34" t="s">
        <v>19</v>
      </c>
      <c r="D14" s="63">
        <f>1579.04+168042.55+800.18+6428.03+247213.92+36090</f>
        <v>460153.72</v>
      </c>
      <c r="E14" s="64">
        <f>678.13</f>
        <v>678.13</v>
      </c>
      <c r="F14" s="64">
        <v>0</v>
      </c>
      <c r="G14" s="64">
        <v>0</v>
      </c>
      <c r="H14" s="64">
        <v>0</v>
      </c>
      <c r="I14" s="64">
        <v>0</v>
      </c>
      <c r="J14" s="64">
        <f>44673.59</f>
        <v>44673.59</v>
      </c>
      <c r="K14" s="64">
        <v>0</v>
      </c>
      <c r="L14" s="64">
        <f>396.1+786</f>
        <v>1182.0999999999999</v>
      </c>
      <c r="M14" s="65">
        <f t="shared" si="0"/>
        <v>506687.53999999992</v>
      </c>
    </row>
    <row r="15" spans="1:15" s="7" customFormat="1" ht="14.1" customHeight="1" x14ac:dyDescent="0.2">
      <c r="A15" s="4"/>
      <c r="B15" s="33"/>
      <c r="C15" s="34" t="s">
        <v>20</v>
      </c>
      <c r="D15" s="63">
        <v>0</v>
      </c>
      <c r="E15" s="64">
        <v>1100000</v>
      </c>
      <c r="F15" s="64">
        <v>0</v>
      </c>
      <c r="G15" s="64">
        <v>27000</v>
      </c>
      <c r="H15" s="64">
        <v>0</v>
      </c>
      <c r="I15" s="64">
        <v>0</v>
      </c>
      <c r="J15" s="64">
        <v>0</v>
      </c>
      <c r="K15" s="64">
        <v>200000</v>
      </c>
      <c r="L15" s="64">
        <v>0</v>
      </c>
      <c r="M15" s="65">
        <f t="shared" si="0"/>
        <v>1327000</v>
      </c>
    </row>
    <row r="16" spans="1:15" s="7" customFormat="1" ht="14.1" hidden="1" customHeight="1" x14ac:dyDescent="0.2">
      <c r="A16" s="4"/>
      <c r="B16" s="33"/>
      <c r="C16" s="34" t="s">
        <v>21</v>
      </c>
      <c r="D16" s="63"/>
      <c r="E16" s="64"/>
      <c r="F16" s="64"/>
      <c r="G16" s="64"/>
      <c r="H16" s="64"/>
      <c r="I16" s="64"/>
      <c r="J16" s="64"/>
      <c r="K16" s="64"/>
      <c r="L16" s="64"/>
      <c r="M16" s="65">
        <f t="shared" si="0"/>
        <v>0</v>
      </c>
    </row>
    <row r="17" spans="1:19" s="7" customFormat="1" ht="14.1" customHeight="1" x14ac:dyDescent="0.2">
      <c r="A17" s="4"/>
      <c r="B17" s="33"/>
      <c r="C17" s="34" t="s">
        <v>22</v>
      </c>
      <c r="D17" s="66">
        <f>SUM(D9:D16)</f>
        <v>5233126.79</v>
      </c>
      <c r="E17" s="66">
        <f>SUM(E9:E16)</f>
        <v>3265704.38</v>
      </c>
      <c r="F17" s="65">
        <f t="shared" ref="F17:M17" si="1">SUM(F9:F15)</f>
        <v>450894.15</v>
      </c>
      <c r="G17" s="65">
        <f t="shared" si="1"/>
        <v>154331.01</v>
      </c>
      <c r="H17" s="65">
        <f t="shared" si="1"/>
        <v>825855.16</v>
      </c>
      <c r="I17" s="65">
        <f t="shared" si="1"/>
        <v>2649.33</v>
      </c>
      <c r="J17" s="65">
        <f t="shared" si="1"/>
        <v>44726.409999999996</v>
      </c>
      <c r="K17" s="65">
        <f t="shared" si="1"/>
        <v>201505.08</v>
      </c>
      <c r="L17" s="65">
        <f t="shared" si="1"/>
        <v>1182.4099999999999</v>
      </c>
      <c r="M17" s="65">
        <f t="shared" si="1"/>
        <v>10179974.720000001</v>
      </c>
    </row>
    <row r="18" spans="1:19" s="7" customFormat="1" ht="7.5" customHeight="1" x14ac:dyDescent="0.2">
      <c r="A18" s="4"/>
      <c r="B18" s="35"/>
      <c r="C18" s="35"/>
      <c r="D18" s="70"/>
      <c r="E18" s="67" t="s">
        <v>58</v>
      </c>
      <c r="F18" s="67"/>
      <c r="G18" s="67"/>
      <c r="H18" s="67"/>
      <c r="I18" s="67"/>
      <c r="J18" s="67"/>
      <c r="K18" s="67"/>
      <c r="L18" s="67"/>
      <c r="M18" s="67"/>
    </row>
    <row r="19" spans="1:19" s="14" customFormat="1" ht="14.1" customHeight="1" x14ac:dyDescent="0.2">
      <c r="A19" s="11"/>
      <c r="B19" s="30" t="s">
        <v>23</v>
      </c>
      <c r="C19" s="31"/>
      <c r="D19" s="71"/>
      <c r="E19" s="68" t="s">
        <v>58</v>
      </c>
      <c r="F19" s="68"/>
      <c r="G19" s="68"/>
      <c r="H19" s="68"/>
      <c r="I19" s="68"/>
      <c r="J19" s="68"/>
      <c r="K19" s="68"/>
      <c r="L19" s="68"/>
      <c r="M19" s="68"/>
    </row>
    <row r="20" spans="1:19" s="24" customFormat="1" ht="14.25" customHeight="1" x14ac:dyDescent="0.2">
      <c r="A20" s="19"/>
      <c r="B20" s="37"/>
      <c r="C20" s="38" t="s">
        <v>24</v>
      </c>
      <c r="D20" s="21">
        <f>2078799.1+2656006.22</f>
        <v>4734805.32</v>
      </c>
      <c r="E20" s="22">
        <f>2444499.24+621561.73</f>
        <v>3066060.97</v>
      </c>
      <c r="F20" s="22">
        <v>375000</v>
      </c>
      <c r="G20" s="22">
        <v>148772.56</v>
      </c>
      <c r="H20" s="22">
        <f>1360+260000+259200</f>
        <v>520560</v>
      </c>
      <c r="I20" s="22">
        <f>1583130.54</f>
        <v>1583130.54</v>
      </c>
      <c r="J20" s="22">
        <f>772918.71+35495.77</f>
        <v>808414.48</v>
      </c>
      <c r="K20" s="22">
        <f>75715</f>
        <v>75715</v>
      </c>
      <c r="L20" s="22">
        <v>2086.7399999999998</v>
      </c>
      <c r="M20" s="45">
        <f>SUM(D20:L20)</f>
        <v>11314545.610000001</v>
      </c>
    </row>
    <row r="21" spans="1:19" s="24" customFormat="1" ht="14.25" customHeight="1" x14ac:dyDescent="0.2">
      <c r="A21" s="19"/>
      <c r="B21" s="37"/>
      <c r="C21" s="38" t="s">
        <v>25</v>
      </c>
      <c r="D21" s="21">
        <v>0</v>
      </c>
      <c r="E21" s="22">
        <v>0</v>
      </c>
      <c r="F21" s="22"/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45">
        <f>SUM(D21:L21)</f>
        <v>0</v>
      </c>
    </row>
    <row r="22" spans="1:19" s="24" customFormat="1" ht="14.25" customHeight="1" x14ac:dyDescent="0.2">
      <c r="A22" s="19"/>
      <c r="B22" s="37"/>
      <c r="C22" s="38" t="s">
        <v>26</v>
      </c>
      <c r="D22" s="21">
        <f>27000+200000+1100000</f>
        <v>1327000</v>
      </c>
      <c r="E22" s="22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45">
        <f>SUM(D22:L22)</f>
        <v>1327000</v>
      </c>
    </row>
    <row r="23" spans="1:19" s="42" customFormat="1" ht="14.1" customHeight="1" x14ac:dyDescent="0.2">
      <c r="A23" s="39"/>
      <c r="B23" s="40"/>
      <c r="C23" s="41" t="s">
        <v>27</v>
      </c>
      <c r="D23" s="72">
        <f t="shared" ref="D23:M23" si="2">SUM(D20:D22)</f>
        <v>6061805.3200000003</v>
      </c>
      <c r="E23" s="69">
        <f t="shared" si="2"/>
        <v>3066060.97</v>
      </c>
      <c r="F23" s="69">
        <f t="shared" si="2"/>
        <v>375000</v>
      </c>
      <c r="G23" s="69">
        <f t="shared" si="2"/>
        <v>148772.56</v>
      </c>
      <c r="H23" s="69">
        <f t="shared" si="2"/>
        <v>520560</v>
      </c>
      <c r="I23" s="69">
        <f t="shared" si="2"/>
        <v>1583130.54</v>
      </c>
      <c r="J23" s="69">
        <f t="shared" si="2"/>
        <v>808414.48</v>
      </c>
      <c r="K23" s="69">
        <f t="shared" si="2"/>
        <v>75715</v>
      </c>
      <c r="L23" s="69">
        <f t="shared" si="2"/>
        <v>2086.7399999999998</v>
      </c>
      <c r="M23" s="69">
        <f t="shared" si="2"/>
        <v>12641545.610000001</v>
      </c>
      <c r="N23" s="57" t="s">
        <v>58</v>
      </c>
    </row>
    <row r="24" spans="1:19" s="14" customFormat="1" ht="17.25" customHeight="1" x14ac:dyDescent="0.2">
      <c r="A24" s="11"/>
      <c r="B24" s="30" t="s">
        <v>28</v>
      </c>
      <c r="C24" s="31"/>
      <c r="D24" s="11"/>
      <c r="E24" s="32"/>
      <c r="F24" s="32"/>
      <c r="G24" s="32"/>
      <c r="H24" s="32"/>
      <c r="I24" s="32"/>
      <c r="J24" s="32"/>
      <c r="K24" s="32"/>
      <c r="L24" s="32"/>
      <c r="M24" s="32"/>
      <c r="R24" s="60"/>
    </row>
    <row r="25" spans="1:19" s="24" customFormat="1" ht="14.25" customHeight="1" x14ac:dyDescent="0.2">
      <c r="A25" s="19"/>
      <c r="B25" s="37"/>
      <c r="C25" s="43"/>
      <c r="D25" s="44">
        <f>SUM(D6,D17)-D23</f>
        <v>2100750.8899999997</v>
      </c>
      <c r="E25" s="23">
        <f t="shared" ref="E25:L25" si="3">SUM(E6,E17)-E23</f>
        <v>-351710.52000000048</v>
      </c>
      <c r="F25" s="45">
        <f t="shared" si="3"/>
        <v>218044.33000000007</v>
      </c>
      <c r="G25" s="45">
        <f t="shared" si="3"/>
        <v>51832.640000000014</v>
      </c>
      <c r="H25" s="45">
        <f t="shared" si="3"/>
        <v>747214.46</v>
      </c>
      <c r="I25" s="45">
        <f t="shared" si="3"/>
        <v>820426.35999999987</v>
      </c>
      <c r="J25" s="45">
        <f t="shared" si="3"/>
        <v>-422173.45</v>
      </c>
      <c r="K25" s="45">
        <f t="shared" si="3"/>
        <v>1068946.8700000001</v>
      </c>
      <c r="L25" s="45">
        <f t="shared" si="3"/>
        <v>2326.5599999999995</v>
      </c>
      <c r="M25" s="23">
        <f>SUM(D25:L25)</f>
        <v>4235658.1399999987</v>
      </c>
      <c r="N25" s="59" t="s">
        <v>58</v>
      </c>
      <c r="O25" s="58" t="s">
        <v>58</v>
      </c>
      <c r="R25" s="59"/>
    </row>
    <row r="26" spans="1:19" s="48" customFormat="1" ht="12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 t="s">
        <v>29</v>
      </c>
      <c r="R26" s="61"/>
    </row>
    <row r="27" spans="1:19" s="49" customFormat="1" ht="14.25" customHeight="1" x14ac:dyDescent="0.2">
      <c r="A27" s="13"/>
      <c r="B27" s="11"/>
      <c r="C27" s="12" t="s">
        <v>30</v>
      </c>
      <c r="D27" s="12"/>
      <c r="E27" s="12"/>
      <c r="F27" s="12"/>
      <c r="G27" s="12"/>
      <c r="H27" s="12" t="s">
        <v>31</v>
      </c>
      <c r="I27" s="12"/>
      <c r="J27" s="13"/>
      <c r="K27" s="13"/>
      <c r="L27" s="13"/>
      <c r="M27" s="13"/>
      <c r="N27" s="13"/>
      <c r="O27" s="13"/>
      <c r="R27" s="62"/>
    </row>
    <row r="28" spans="1:19" ht="12.6" customHeight="1" x14ac:dyDescent="0.2">
      <c r="D28" s="75" t="s">
        <v>32</v>
      </c>
      <c r="E28" s="94">
        <f>43+5+4.4+1.55+0.2</f>
        <v>54.15</v>
      </c>
      <c r="F28" s="70"/>
      <c r="G28" s="70"/>
      <c r="H28" s="70"/>
      <c r="I28" s="70"/>
      <c r="J28" s="87" t="s">
        <v>33</v>
      </c>
      <c r="K28" s="70" t="s">
        <v>34</v>
      </c>
      <c r="L28" s="70"/>
      <c r="M28" s="70"/>
      <c r="N28" s="70"/>
      <c r="R28" s="55"/>
    </row>
    <row r="29" spans="1:19" ht="12.6" customHeight="1" x14ac:dyDescent="0.2">
      <c r="D29" s="70"/>
      <c r="E29" s="70"/>
      <c r="F29" s="70"/>
      <c r="G29" s="70"/>
      <c r="H29" s="70"/>
      <c r="I29" s="70"/>
      <c r="J29" s="80"/>
      <c r="K29" s="70"/>
      <c r="L29" s="75" t="s">
        <v>35</v>
      </c>
      <c r="M29" s="95">
        <v>7357828.9500000002</v>
      </c>
      <c r="N29" s="70"/>
      <c r="R29" s="55"/>
      <c r="S29" s="90"/>
    </row>
    <row r="30" spans="1:19" ht="12.6" customHeight="1" x14ac:dyDescent="0.2">
      <c r="B30" s="4" t="s">
        <v>36</v>
      </c>
      <c r="D30" s="75" t="s">
        <v>37</v>
      </c>
      <c r="E30" s="94">
        <f>217138.49+5+300.01+2384.35+227119.05+967277.54+35960.27+697.82+449388.96+3602587.03+201669.31+819183.97</f>
        <v>6523711.7999999989</v>
      </c>
      <c r="F30" s="70"/>
      <c r="G30" s="70"/>
      <c r="H30" s="70"/>
      <c r="I30" s="70"/>
      <c r="J30" s="80"/>
      <c r="K30" s="70"/>
      <c r="L30" s="75" t="s">
        <v>38</v>
      </c>
      <c r="M30" s="95" t="s">
        <v>58</v>
      </c>
      <c r="N30" s="70"/>
      <c r="R30" s="55"/>
    </row>
    <row r="31" spans="1:19" ht="12.6" customHeight="1" x14ac:dyDescent="0.2">
      <c r="D31" s="70"/>
      <c r="E31" s="70"/>
      <c r="F31" s="70"/>
      <c r="G31" s="70"/>
      <c r="H31" s="70"/>
      <c r="I31" s="70"/>
      <c r="J31" s="80"/>
      <c r="K31" s="70"/>
      <c r="L31" s="75" t="s">
        <v>39</v>
      </c>
      <c r="M31" s="95">
        <v>260000</v>
      </c>
      <c r="N31" s="70" t="s">
        <v>61</v>
      </c>
      <c r="R31" s="55"/>
    </row>
    <row r="32" spans="1:19" ht="12.6" customHeight="1" x14ac:dyDescent="0.2">
      <c r="B32" s="4" t="s">
        <v>40</v>
      </c>
      <c r="D32" s="75" t="s">
        <v>37</v>
      </c>
      <c r="E32" s="85">
        <f>29503.78+22545.91+6835.03</f>
        <v>58884.72</v>
      </c>
      <c r="F32" s="70"/>
      <c r="G32" s="70"/>
      <c r="H32" s="70"/>
      <c r="I32" s="70"/>
      <c r="J32" s="80"/>
      <c r="K32" s="70"/>
      <c r="L32" s="75" t="s">
        <v>41</v>
      </c>
      <c r="M32" s="96">
        <v>0</v>
      </c>
      <c r="N32" s="70" t="s">
        <v>60</v>
      </c>
    </row>
    <row r="33" spans="1:16" ht="12.6" customHeight="1" x14ac:dyDescent="0.2">
      <c r="D33" s="70"/>
      <c r="E33" s="70"/>
      <c r="F33" s="70"/>
      <c r="G33" s="70"/>
      <c r="H33" s="70"/>
      <c r="I33" s="70"/>
      <c r="J33" s="87" t="s">
        <v>42</v>
      </c>
      <c r="K33" s="70"/>
      <c r="L33" s="75" t="s">
        <v>43</v>
      </c>
      <c r="M33" s="97">
        <f>+M29-M31-M32</f>
        <v>7097828.9500000002</v>
      </c>
      <c r="N33" s="70" t="s">
        <v>59</v>
      </c>
    </row>
    <row r="34" spans="1:16" ht="12.6" customHeight="1" x14ac:dyDescent="0.2">
      <c r="D34" s="75"/>
      <c r="E34" s="84">
        <f>SUM(E30:E32)</f>
        <v>6582596.5199999986</v>
      </c>
      <c r="F34" s="70"/>
      <c r="G34" s="70"/>
      <c r="H34" s="70"/>
      <c r="I34" s="70"/>
      <c r="J34" s="70"/>
      <c r="K34" s="70"/>
      <c r="L34" s="70" t="s">
        <v>44</v>
      </c>
      <c r="M34" s="75" t="s">
        <v>45</v>
      </c>
      <c r="N34" s="88"/>
      <c r="O34" s="51"/>
    </row>
    <row r="35" spans="1:16" ht="12.6" customHeight="1" x14ac:dyDescent="0.2">
      <c r="C35" s="70"/>
      <c r="D35" s="70"/>
      <c r="E35" s="70"/>
      <c r="F35" s="70"/>
      <c r="G35" s="70"/>
      <c r="H35" s="71">
        <v>2020</v>
      </c>
      <c r="I35" s="73"/>
      <c r="J35" s="70"/>
      <c r="K35" s="70"/>
      <c r="L35" s="70"/>
      <c r="M35" s="71">
        <v>2021</v>
      </c>
      <c r="N35" s="11" t="s">
        <v>58</v>
      </c>
      <c r="O35" s="11"/>
    </row>
    <row r="36" spans="1:16" s="32" customFormat="1" ht="16.5" customHeight="1" x14ac:dyDescent="0.2">
      <c r="A36" s="11"/>
      <c r="B36" s="11"/>
      <c r="C36" s="82" t="s">
        <v>46</v>
      </c>
      <c r="D36" s="83"/>
      <c r="E36" s="83"/>
      <c r="F36" s="83"/>
      <c r="G36" s="74" t="s">
        <v>47</v>
      </c>
      <c r="H36" s="70"/>
      <c r="I36" s="70"/>
      <c r="J36" s="80"/>
      <c r="K36" s="70"/>
      <c r="L36" s="74" t="s">
        <v>48</v>
      </c>
      <c r="M36" s="70"/>
      <c r="N36" s="50"/>
      <c r="O36" s="52"/>
      <c r="P36" s="89"/>
    </row>
    <row r="37" spans="1:16" ht="12.6" customHeight="1" x14ac:dyDescent="0.2">
      <c r="C37" s="70">
        <v>2021</v>
      </c>
      <c r="D37" s="70"/>
      <c r="E37" s="75" t="s">
        <v>49</v>
      </c>
      <c r="F37" s="70"/>
      <c r="G37" s="75" t="s">
        <v>3</v>
      </c>
      <c r="H37" s="76">
        <v>0.86070000000000002</v>
      </c>
      <c r="I37" s="77"/>
      <c r="J37" s="71"/>
      <c r="K37" s="68"/>
      <c r="L37" s="75" t="s">
        <v>3</v>
      </c>
      <c r="M37" s="70">
        <v>0.79930000000000001</v>
      </c>
      <c r="O37" s="52"/>
    </row>
    <row r="38" spans="1:16" ht="36" x14ac:dyDescent="0.2">
      <c r="B38" s="98" t="s">
        <v>63</v>
      </c>
      <c r="C38" s="70"/>
      <c r="D38" s="75" t="s">
        <v>50</v>
      </c>
      <c r="E38" s="99">
        <f>51924300+3089600+4083399+237000+283776490+904670+61593570+15494993</f>
        <v>421104022</v>
      </c>
      <c r="F38" s="70"/>
      <c r="G38" s="75" t="s">
        <v>4</v>
      </c>
      <c r="H38" s="70">
        <v>0.24510000000000001</v>
      </c>
      <c r="I38" s="77"/>
      <c r="J38" s="70"/>
      <c r="K38" s="70"/>
      <c r="L38" s="75" t="s">
        <v>4</v>
      </c>
      <c r="M38" s="70">
        <v>0.23089999999999999</v>
      </c>
      <c r="N38" s="53"/>
      <c r="O38" s="52"/>
    </row>
    <row r="39" spans="1:16" ht="12.6" customHeight="1" x14ac:dyDescent="0.2">
      <c r="B39" s="98"/>
      <c r="C39" s="70"/>
      <c r="D39" s="75" t="s">
        <v>51</v>
      </c>
      <c r="E39" s="99">
        <f>11278640+779847+54016280+7042120+3402588</f>
        <v>76519475</v>
      </c>
      <c r="F39" s="70"/>
      <c r="G39" s="75" t="s">
        <v>5</v>
      </c>
      <c r="H39" s="70">
        <v>8.2100000000000006E-2</v>
      </c>
      <c r="I39" s="77"/>
      <c r="J39" s="70"/>
      <c r="K39" s="70"/>
      <c r="L39" s="75" t="s">
        <v>5</v>
      </c>
      <c r="M39" s="70">
        <v>7.7299999999999994E-2</v>
      </c>
      <c r="N39" s="53"/>
      <c r="O39" s="52"/>
    </row>
    <row r="40" spans="1:16" ht="12.6" customHeight="1" x14ac:dyDescent="0.2">
      <c r="C40" s="70"/>
      <c r="D40" s="75" t="s">
        <v>52</v>
      </c>
      <c r="E40" s="100">
        <v>0</v>
      </c>
      <c r="F40" s="70"/>
      <c r="G40" s="75" t="s">
        <v>53</v>
      </c>
      <c r="H40" s="70">
        <v>2.4400000000000002E-2</v>
      </c>
      <c r="I40" s="77"/>
      <c r="J40" s="70"/>
      <c r="K40" s="70"/>
      <c r="L40" s="75" t="s">
        <v>53</v>
      </c>
      <c r="M40" s="70">
        <v>2.3E-2</v>
      </c>
      <c r="N40" s="54"/>
    </row>
    <row r="41" spans="1:16" ht="12.6" customHeight="1" x14ac:dyDescent="0.2">
      <c r="C41" s="70"/>
      <c r="D41" s="75" t="s">
        <v>54</v>
      </c>
      <c r="E41" s="101">
        <v>0</v>
      </c>
      <c r="F41" s="70"/>
      <c r="G41" s="75" t="s">
        <v>55</v>
      </c>
      <c r="H41" s="78">
        <v>0.15</v>
      </c>
      <c r="I41" s="78"/>
      <c r="J41" s="70"/>
      <c r="K41" s="70"/>
      <c r="L41" s="75" t="s">
        <v>55</v>
      </c>
      <c r="M41" s="91">
        <v>0.15</v>
      </c>
      <c r="N41" s="53"/>
    </row>
    <row r="42" spans="1:16" ht="12.6" customHeight="1" x14ac:dyDescent="0.2">
      <c r="C42" s="70"/>
      <c r="D42" s="75"/>
      <c r="E42" s="85"/>
      <c r="F42" s="70"/>
      <c r="G42" s="75" t="s">
        <v>56</v>
      </c>
      <c r="H42" s="70">
        <f>SUM(H37:H41)</f>
        <v>1.3623000000000001</v>
      </c>
      <c r="I42" s="79"/>
      <c r="J42" s="70"/>
      <c r="K42" s="70"/>
      <c r="L42" s="75" t="s">
        <v>56</v>
      </c>
      <c r="M42" s="70">
        <f>SUM(M37:M41)</f>
        <v>1.2804999999999997</v>
      </c>
      <c r="N42" s="53"/>
    </row>
    <row r="43" spans="1:16" ht="12.95" customHeight="1" x14ac:dyDescent="0.2">
      <c r="C43" s="70"/>
      <c r="D43" s="70" t="s">
        <v>57</v>
      </c>
      <c r="E43" s="86">
        <f>SUM(E38:E42)</f>
        <v>497623497</v>
      </c>
      <c r="F43" s="70"/>
      <c r="G43" s="70"/>
      <c r="H43" s="70"/>
      <c r="I43" s="70"/>
      <c r="J43" s="70"/>
      <c r="K43" s="75"/>
      <c r="L43" s="75"/>
      <c r="M43" s="81"/>
      <c r="N43" s="36"/>
    </row>
    <row r="44" spans="1:16" ht="12" customHeight="1" x14ac:dyDescent="0.2">
      <c r="C44" s="70"/>
      <c r="D44" s="70"/>
      <c r="E44" s="70"/>
      <c r="F44" s="70"/>
      <c r="G44" s="70"/>
      <c r="H44" s="70"/>
      <c r="I44" s="70"/>
      <c r="J44" s="70"/>
      <c r="K44" s="75"/>
      <c r="L44" s="75"/>
      <c r="M44" s="81"/>
      <c r="N44" s="36"/>
    </row>
    <row r="45" spans="1:16" ht="15" customHeight="1" x14ac:dyDescent="0.2">
      <c r="O45" s="56"/>
    </row>
  </sheetData>
  <pageMargins left="0" right="0" top="0.25" bottom="0.25" header="0.5" footer="0.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Viefhaus, Onda</dc:creator>
  <cp:lastModifiedBy>Gillig, Carly</cp:lastModifiedBy>
  <cp:lastPrinted>2022-03-08T13:40:05Z</cp:lastPrinted>
  <dcterms:created xsi:type="dcterms:W3CDTF">2016-03-09T15:29:35Z</dcterms:created>
  <dcterms:modified xsi:type="dcterms:W3CDTF">2022-03-08T13:44:51Z</dcterms:modified>
</cp:coreProperties>
</file>